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EDBFAC1-8402-4F79-B3A5-EAF2804B1B71}"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сведения'!$A$1:$B$119</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H114" i="34" l="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AS114" i="34" s="1"/>
  <c r="AT114" i="34" s="1"/>
  <c r="AU114" i="34" s="1"/>
  <c r="AV114" i="34" s="1"/>
  <c r="AW114" i="34" s="1"/>
  <c r="AX114" i="34" s="1"/>
  <c r="AY114" i="34" s="1"/>
  <c r="O30" i="33" l="1"/>
  <c r="B96" i="27" l="1"/>
  <c r="B95" i="27" s="1"/>
  <c r="B94" i="27"/>
  <c r="B93" i="27" s="1"/>
  <c r="B92" i="27"/>
  <c r="B91" i="27"/>
  <c r="B89" i="27"/>
  <c r="B90" i="27" s="1"/>
  <c r="B88" i="27"/>
  <c r="D26" i="5"/>
  <c r="N57" i="33"/>
  <c r="N50" i="33"/>
  <c r="O29" i="33"/>
  <c r="O28" i="33"/>
  <c r="O26" i="33"/>
  <c r="O25" i="33"/>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c r="F29" i="33"/>
  <c r="F28" i="33"/>
  <c r="F27" i="33"/>
  <c r="F26" i="33"/>
  <c r="F25" i="33"/>
  <c r="F24" i="33" s="1"/>
  <c r="I30" i="33"/>
  <c r="I24" i="33"/>
  <c r="K30" i="33"/>
  <c r="K24" i="33"/>
  <c r="B125" i="34"/>
  <c r="B81" i="34"/>
  <c r="C25" i="6"/>
  <c r="E64" i="33" l="1"/>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30" i="33"/>
  <c r="D30" i="33"/>
  <c r="E29" i="33"/>
  <c r="E28" i="33"/>
  <c r="E27" i="33"/>
  <c r="E26" i="33"/>
  <c r="E25" i="33"/>
  <c r="E24" i="33"/>
  <c r="D24" i="33"/>
  <c r="J30" i="33" l="1"/>
  <c r="J24" i="33"/>
  <c r="B140" i="34" l="1"/>
  <c r="F139" i="34"/>
  <c r="G139" i="34" s="1"/>
  <c r="H139" i="34" s="1"/>
  <c r="I139" i="34" s="1"/>
  <c r="J139" i="34" s="1"/>
  <c r="K139" i="34" s="1"/>
  <c r="L139" i="34" s="1"/>
  <c r="H24" i="33" l="1"/>
  <c r="H30" i="33"/>
  <c r="C50" i="33"/>
  <c r="C57" i="33" s="1"/>
  <c r="C30" i="33"/>
  <c r="C52" i="33" s="1"/>
  <c r="C24" i="33"/>
  <c r="AD26" i="5" l="1"/>
  <c r="C48" i="34" l="1"/>
  <c r="D48" i="34"/>
  <c r="E48" i="34"/>
  <c r="F48" i="34"/>
  <c r="G48" i="34"/>
  <c r="H48" i="34"/>
  <c r="I48" i="34"/>
  <c r="B49" i="34"/>
  <c r="B48" i="34"/>
  <c r="C143" i="34"/>
  <c r="D143" i="34" s="1"/>
  <c r="E143" i="34" s="1"/>
  <c r="C107" i="34"/>
  <c r="D107" i="34" s="1"/>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AE26" i="5" l="1"/>
  <c r="R26" i="5"/>
  <c r="B110" i="27" l="1"/>
  <c r="B87" i="27"/>
  <c r="C96" i="27" l="1"/>
  <c r="C94" i="27"/>
  <c r="AB64" i="33"/>
  <c r="AB60" i="33"/>
  <c r="AB55" i="33"/>
  <c r="AB50" i="33"/>
  <c r="AB46" i="33"/>
  <c r="AB38" i="33"/>
  <c r="AB34" i="33"/>
  <c r="AB29" i="33"/>
  <c r="AB25" i="33"/>
  <c r="G30" i="33"/>
  <c r="G24" i="33"/>
  <c r="AC64" i="33"/>
  <c r="AC63" i="33"/>
  <c r="AB63" i="33"/>
  <c r="AC62" i="33"/>
  <c r="AB62" i="33"/>
  <c r="AC61" i="33"/>
  <c r="AB61" i="33"/>
  <c r="AC60" i="33"/>
  <c r="AC59" i="33"/>
  <c r="AB59" i="33"/>
  <c r="AC58" i="33"/>
  <c r="AB58" i="33"/>
  <c r="AC57" i="33"/>
  <c r="AB57" i="33"/>
  <c r="AC56" i="33"/>
  <c r="AB56" i="33"/>
  <c r="AC55" i="33"/>
  <c r="AC54" i="33"/>
  <c r="AB54" i="33"/>
  <c r="AC53" i="33"/>
  <c r="AB53" i="33"/>
  <c r="AC52" i="33"/>
  <c r="B25" i="34" s="1"/>
  <c r="AC51" i="33"/>
  <c r="AB51" i="33"/>
  <c r="AC50" i="33"/>
  <c r="AC49" i="33"/>
  <c r="AB49" i="33"/>
  <c r="AC48" i="33"/>
  <c r="AB48" i="33"/>
  <c r="AC47" i="33"/>
  <c r="AB47" i="33"/>
  <c r="AC46" i="33"/>
  <c r="AC45" i="33"/>
  <c r="AB45" i="33"/>
  <c r="AC44" i="33"/>
  <c r="AB44" i="33"/>
  <c r="AC43" i="33"/>
  <c r="AB43" i="33"/>
  <c r="AC42" i="33"/>
  <c r="AB42" i="33"/>
  <c r="AC41" i="33"/>
  <c r="AB41" i="33"/>
  <c r="AC40" i="33"/>
  <c r="AB40" i="33"/>
  <c r="AC39" i="33"/>
  <c r="AB39" i="33"/>
  <c r="AC38" i="33"/>
  <c r="AC37" i="33"/>
  <c r="AB37" i="33"/>
  <c r="AC36" i="33"/>
  <c r="AB36" i="33"/>
  <c r="AC35" i="33"/>
  <c r="AB35" i="33"/>
  <c r="AC34" i="33"/>
  <c r="AC33" i="33"/>
  <c r="AB33" i="33"/>
  <c r="AC32" i="33"/>
  <c r="AB32" i="33"/>
  <c r="AC31" i="33"/>
  <c r="AA30" i="33"/>
  <c r="Z30" i="33"/>
  <c r="Y30" i="33"/>
  <c r="X30" i="33"/>
  <c r="W30" i="33"/>
  <c r="V30" i="33"/>
  <c r="U30" i="33"/>
  <c r="T30" i="33"/>
  <c r="S30" i="33"/>
  <c r="R30" i="33"/>
  <c r="Q30" i="33"/>
  <c r="P30" i="33"/>
  <c r="N30" i="33"/>
  <c r="C81" i="34" s="1"/>
  <c r="M30" i="33"/>
  <c r="L30" i="33"/>
  <c r="AC30" i="33"/>
  <c r="C49" i="7" s="1"/>
  <c r="AC29" i="33"/>
  <c r="AC28" i="33"/>
  <c r="AB28" i="33"/>
  <c r="AC27" i="33"/>
  <c r="AC26" i="33"/>
  <c r="AB26" i="33"/>
  <c r="AC25" i="33"/>
  <c r="AA24" i="33"/>
  <c r="Z24" i="33"/>
  <c r="Y24" i="33"/>
  <c r="X24" i="33"/>
  <c r="W24" i="33"/>
  <c r="V24" i="33"/>
  <c r="U24" i="33"/>
  <c r="T24" i="33"/>
  <c r="S24" i="33"/>
  <c r="R24" i="33"/>
  <c r="Q24" i="33"/>
  <c r="P24" i="33"/>
  <c r="O24" i="33"/>
  <c r="N24" i="33"/>
  <c r="AC24" i="33" s="1"/>
  <c r="M24" i="33"/>
  <c r="L24" i="33"/>
  <c r="A15" i="10"/>
  <c r="A12" i="10"/>
  <c r="A9" i="10"/>
  <c r="A5" i="10"/>
  <c r="C48" i="7" l="1"/>
  <c r="C40" i="7"/>
  <c r="AB30" i="33"/>
  <c r="AB52" i="33"/>
  <c r="AB31" i="33"/>
  <c r="AB24" i="33" l="1"/>
  <c r="AB27" i="33"/>
  <c r="B68" i="27" l="1"/>
  <c r="B34" i="27"/>
  <c r="B85" i="27" s="1"/>
  <c r="AD35" i="5"/>
  <c r="B29" i="27" s="1"/>
  <c r="A15" i="34"/>
  <c r="A12" i="34"/>
  <c r="A9" i="34"/>
  <c r="A5" i="34"/>
  <c r="D144" i="34"/>
  <c r="D73" i="34" s="1"/>
  <c r="C144" i="34"/>
  <c r="C73" i="34" s="1"/>
  <c r="B144" i="34"/>
  <c r="B73" i="34" s="1"/>
  <c r="E144" i="34"/>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G121" i="34"/>
  <c r="G123" i="34" s="1"/>
  <c r="D121" i="34"/>
  <c r="B121" i="34"/>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0" i="34"/>
  <c r="B59" i="34" s="1"/>
  <c r="B47" i="34"/>
  <c r="B45" i="34"/>
  <c r="B44" i="34"/>
  <c r="B27" i="34"/>
  <c r="D67" i="34" s="1"/>
  <c r="B49" i="27"/>
  <c r="B32" i="27"/>
  <c r="D140" i="34" l="1"/>
  <c r="C49" i="34"/>
  <c r="B66" i="27"/>
  <c r="B30" i="27" s="1"/>
  <c r="F143" i="34"/>
  <c r="G143" i="34" s="1"/>
  <c r="H143" i="34" s="1"/>
  <c r="B46" i="34"/>
  <c r="I121" i="34"/>
  <c r="I123" i="34" s="1"/>
  <c r="C111" i="34" s="1"/>
  <c r="D111" i="34" s="1"/>
  <c r="E111" i="34" s="1"/>
  <c r="B129" i="34"/>
  <c r="D58" i="34"/>
  <c r="C52" i="34"/>
  <c r="C47" i="34"/>
  <c r="C74" i="34"/>
  <c r="B80" i="34"/>
  <c r="B66" i="34"/>
  <c r="B68" i="34" s="1"/>
  <c r="B46" i="27"/>
  <c r="B72" i="27"/>
  <c r="B22" i="27"/>
  <c r="C108" i="34" l="1"/>
  <c r="E140" i="34"/>
  <c r="D49" i="34"/>
  <c r="D108" i="34"/>
  <c r="B29" i="34"/>
  <c r="B54" i="34"/>
  <c r="AQ81" i="34"/>
  <c r="F144" i="34"/>
  <c r="F73" i="34" s="1"/>
  <c r="G144" i="34"/>
  <c r="B42" i="27"/>
  <c r="B59" i="27"/>
  <c r="B80" i="27"/>
  <c r="B51" i="27"/>
  <c r="B55" i="27"/>
  <c r="B38" i="27"/>
  <c r="B63" i="27"/>
  <c r="B76" i="27"/>
  <c r="B83" i="27"/>
  <c r="F111" i="34"/>
  <c r="E108" i="34"/>
  <c r="I143" i="34"/>
  <c r="I144" i="34" s="1"/>
  <c r="H144" i="34"/>
  <c r="D74" i="34"/>
  <c r="E58" i="34"/>
  <c r="D52" i="34"/>
  <c r="D47" i="34"/>
  <c r="B75" i="34"/>
  <c r="F140" i="34" l="1"/>
  <c r="E49" i="34"/>
  <c r="B85" i="34"/>
  <c r="B99" i="34" s="1"/>
  <c r="G73" i="34"/>
  <c r="D85" i="34"/>
  <c r="D99" i="34" s="1"/>
  <c r="I73" i="34"/>
  <c r="C85" i="34"/>
  <c r="C99" i="34" s="1"/>
  <c r="H73" i="34"/>
  <c r="C76" i="34"/>
  <c r="B55" i="34"/>
  <c r="B56" i="34" s="1"/>
  <c r="B69" i="34" s="1"/>
  <c r="F58" i="34"/>
  <c r="E52" i="34"/>
  <c r="E74" i="34"/>
  <c r="E47" i="34"/>
  <c r="G111" i="34"/>
  <c r="F108" i="34"/>
  <c r="J48" i="34"/>
  <c r="J143" i="34"/>
  <c r="J144" i="34" s="1"/>
  <c r="C61" i="34"/>
  <c r="C60" i="34" s="1"/>
  <c r="E85" i="34" l="1"/>
  <c r="E99" i="34" s="1"/>
  <c r="J73" i="34"/>
  <c r="E67" i="34"/>
  <c r="F49" i="34"/>
  <c r="G140" i="34"/>
  <c r="B77" i="34"/>
  <c r="B70" i="34"/>
  <c r="K48" i="34"/>
  <c r="K143" i="34"/>
  <c r="K144" i="34" s="1"/>
  <c r="B82" i="34"/>
  <c r="D61" i="34"/>
  <c r="D60" i="34" s="1"/>
  <c r="G108" i="34"/>
  <c r="H111" i="34"/>
  <c r="F74" i="34"/>
  <c r="F47" i="34"/>
  <c r="G58" i="34"/>
  <c r="F52" i="34"/>
  <c r="C53" i="34"/>
  <c r="A12" i="6"/>
  <c r="D76" i="34" l="1"/>
  <c r="G49" i="34"/>
  <c r="H140" i="34"/>
  <c r="F85" i="34"/>
  <c r="F99" i="34" s="1"/>
  <c r="K73" i="34"/>
  <c r="I111" i="34"/>
  <c r="H108" i="34"/>
  <c r="B71" i="34"/>
  <c r="F67" i="34"/>
  <c r="F76" i="34" s="1"/>
  <c r="E76" i="34"/>
  <c r="C55" i="34"/>
  <c r="G74" i="34"/>
  <c r="G52" i="34"/>
  <c r="G47" i="34"/>
  <c r="H58" i="34"/>
  <c r="L143" i="34"/>
  <c r="L144" i="34" s="1"/>
  <c r="L48" i="34"/>
  <c r="A15" i="16"/>
  <c r="A14" i="33" s="1"/>
  <c r="G85" i="34" l="1"/>
  <c r="G99" i="34" s="1"/>
  <c r="L73" i="34"/>
  <c r="C50" i="34"/>
  <c r="C59" i="34" s="1"/>
  <c r="H49" i="34"/>
  <c r="I140" i="34"/>
  <c r="B78" i="34"/>
  <c r="M143" i="34"/>
  <c r="M144" i="34" s="1"/>
  <c r="B72" i="34"/>
  <c r="E50" i="34"/>
  <c r="E59" i="34" s="1"/>
  <c r="E61" i="34"/>
  <c r="E60" i="34" s="1"/>
  <c r="H74" i="34"/>
  <c r="H52" i="34"/>
  <c r="H47" i="34"/>
  <c r="I58" i="34"/>
  <c r="C82" i="34"/>
  <c r="C56" i="34"/>
  <c r="C69" i="34" s="1"/>
  <c r="M139" i="34"/>
  <c r="M48" i="34" s="1"/>
  <c r="D53" i="34"/>
  <c r="G67" i="34"/>
  <c r="J111" i="34"/>
  <c r="I108" i="34"/>
  <c r="A15" i="27"/>
  <c r="B21" i="27" s="1"/>
  <c r="H85" i="34" l="1"/>
  <c r="H99" i="34" s="1"/>
  <c r="M73" i="34"/>
  <c r="D50" i="34"/>
  <c r="D59" i="34" s="1"/>
  <c r="E80" i="34" s="1"/>
  <c r="I49" i="34"/>
  <c r="J140" i="34"/>
  <c r="C80" i="34"/>
  <c r="C66" i="34"/>
  <c r="C68" i="34" s="1"/>
  <c r="C75" i="34" s="1"/>
  <c r="H67" i="34"/>
  <c r="G76" i="34"/>
  <c r="F50" i="34"/>
  <c r="F59" i="34" s="1"/>
  <c r="F60" i="34"/>
  <c r="E66" i="34"/>
  <c r="E68" i="34" s="1"/>
  <c r="D55" i="34"/>
  <c r="E53" i="34" s="1"/>
  <c r="C77" i="34"/>
  <c r="K111" i="34"/>
  <c r="J108" i="34"/>
  <c r="N139" i="34"/>
  <c r="N48" i="34" s="1"/>
  <c r="J58" i="34"/>
  <c r="I47" i="34"/>
  <c r="I74" i="34"/>
  <c r="I52" i="34"/>
  <c r="N143" i="34"/>
  <c r="J49" i="34" l="1"/>
  <c r="K140" i="34"/>
  <c r="D80" i="34"/>
  <c r="D66" i="34"/>
  <c r="D68" i="34" s="1"/>
  <c r="D75" i="34" s="1"/>
  <c r="C70" i="34"/>
  <c r="C71" i="34" s="1"/>
  <c r="E55" i="34"/>
  <c r="F53" i="34" s="1"/>
  <c r="I67" i="34"/>
  <c r="H76" i="34"/>
  <c r="O143" i="34"/>
  <c r="O144" i="34" s="1"/>
  <c r="N144" i="34"/>
  <c r="F80" i="34"/>
  <c r="F66" i="34"/>
  <c r="F68" i="34" s="1"/>
  <c r="E75" i="34"/>
  <c r="K58" i="34"/>
  <c r="J74" i="34"/>
  <c r="J52" i="34"/>
  <c r="J47" i="34"/>
  <c r="G50" i="34"/>
  <c r="G59" i="34" s="1"/>
  <c r="G60" i="34"/>
  <c r="K108" i="34"/>
  <c r="L111" i="34"/>
  <c r="O139" i="34"/>
  <c r="O48" i="34" s="1"/>
  <c r="D82" i="34"/>
  <c r="D56" i="34"/>
  <c r="D69" i="34" s="1"/>
  <c r="I85" i="34" l="1"/>
  <c r="I99" i="34" s="1"/>
  <c r="N73" i="34"/>
  <c r="K49" i="34"/>
  <c r="L140" i="34"/>
  <c r="J85" i="34"/>
  <c r="J99" i="34" s="1"/>
  <c r="O73" i="34"/>
  <c r="C78" i="34"/>
  <c r="F75" i="34"/>
  <c r="J67" i="34"/>
  <c r="I76" i="34"/>
  <c r="D77" i="34"/>
  <c r="D70" i="34"/>
  <c r="H50" i="34"/>
  <c r="H59" i="34" s="1"/>
  <c r="H61" i="34"/>
  <c r="H60" i="34" s="1"/>
  <c r="F55" i="34"/>
  <c r="G53" i="34" s="1"/>
  <c r="P139" i="34"/>
  <c r="P48" i="34" s="1"/>
  <c r="G66" i="34"/>
  <c r="G68" i="34" s="1"/>
  <c r="G80" i="34"/>
  <c r="E82" i="34"/>
  <c r="E56" i="34"/>
  <c r="E69" i="34" s="1"/>
  <c r="C72" i="34"/>
  <c r="M111" i="34"/>
  <c r="L108" i="34"/>
  <c r="K74" i="34"/>
  <c r="K52" i="34"/>
  <c r="K47" i="34"/>
  <c r="L58" i="34"/>
  <c r="P143" i="34"/>
  <c r="P144" i="34" s="1"/>
  <c r="L49" i="34" l="1"/>
  <c r="M140" i="34"/>
  <c r="K85" i="34"/>
  <c r="K99" i="34" s="1"/>
  <c r="P73" i="34"/>
  <c r="G75" i="34"/>
  <c r="Q139" i="34"/>
  <c r="Q48" i="34" s="1"/>
  <c r="L74" i="34"/>
  <c r="L52" i="34"/>
  <c r="L47" i="34"/>
  <c r="M58" i="34"/>
  <c r="E77" i="34"/>
  <c r="E70" i="34"/>
  <c r="G55" i="34"/>
  <c r="M108" i="34"/>
  <c r="N111" i="34"/>
  <c r="I50" i="34"/>
  <c r="I59" i="34" s="1"/>
  <c r="I60" i="34"/>
  <c r="F82" i="34"/>
  <c r="F56" i="34"/>
  <c r="F69" i="34" s="1"/>
  <c r="H80" i="34"/>
  <c r="H66" i="34"/>
  <c r="H68" i="34" s="1"/>
  <c r="Q143" i="34"/>
  <c r="Q144" i="34" s="1"/>
  <c r="D71" i="34"/>
  <c r="J76" i="34"/>
  <c r="K67" i="34"/>
  <c r="L85" i="34" l="1"/>
  <c r="L99" i="34" s="1"/>
  <c r="Q73" i="34"/>
  <c r="M49" i="34"/>
  <c r="N140" i="34"/>
  <c r="D78" i="34"/>
  <c r="I80" i="34"/>
  <c r="I66" i="34"/>
  <c r="I68" i="34" s="1"/>
  <c r="G82" i="34"/>
  <c r="G56" i="34"/>
  <c r="G69" i="34" s="1"/>
  <c r="E71" i="34"/>
  <c r="D72" i="34"/>
  <c r="F77" i="34"/>
  <c r="F70" i="34"/>
  <c r="O111" i="34"/>
  <c r="N108" i="34"/>
  <c r="H53" i="34"/>
  <c r="R139" i="34"/>
  <c r="R48" i="34" s="1"/>
  <c r="K76" i="34"/>
  <c r="L67" i="34"/>
  <c r="J50" i="34"/>
  <c r="J59" i="34" s="1"/>
  <c r="J60" i="34"/>
  <c r="R143" i="34"/>
  <c r="R144" i="34" s="1"/>
  <c r="H75" i="34"/>
  <c r="N58" i="34"/>
  <c r="M74" i="34"/>
  <c r="M52" i="34"/>
  <c r="M47" i="34"/>
  <c r="A5" i="27"/>
  <c r="N49" i="34" l="1"/>
  <c r="O140" i="34"/>
  <c r="M85" i="34"/>
  <c r="M99" i="34" s="1"/>
  <c r="R73" i="34"/>
  <c r="I75" i="34"/>
  <c r="M67" i="34"/>
  <c r="L76" i="34"/>
  <c r="S139" i="34"/>
  <c r="S48" i="34" s="1"/>
  <c r="P111" i="34"/>
  <c r="O108" i="34"/>
  <c r="G77" i="34"/>
  <c r="G70" i="34"/>
  <c r="O58" i="34"/>
  <c r="N47" i="34"/>
  <c r="N74" i="34"/>
  <c r="N52" i="34"/>
  <c r="J80" i="34"/>
  <c r="J66" i="34"/>
  <c r="J68" i="34" s="1"/>
  <c r="F71" i="34"/>
  <c r="E78" i="34"/>
  <c r="K50" i="34"/>
  <c r="K59" i="34" s="1"/>
  <c r="K61" i="34"/>
  <c r="K60" i="34" s="1"/>
  <c r="S143" i="34"/>
  <c r="H55" i="34"/>
  <c r="I53" i="34" s="1"/>
  <c r="E72" i="34"/>
  <c r="O49" i="34" l="1"/>
  <c r="P140" i="34"/>
  <c r="I55" i="34"/>
  <c r="J75" i="34"/>
  <c r="F78" i="34"/>
  <c r="T139" i="34"/>
  <c r="T48" i="34" s="1"/>
  <c r="H56" i="34"/>
  <c r="H69" i="34" s="1"/>
  <c r="H82" i="34"/>
  <c r="K80" i="34"/>
  <c r="K66" i="34"/>
  <c r="K68" i="34" s="1"/>
  <c r="P58" i="34"/>
  <c r="O52" i="34"/>
  <c r="O47" i="34"/>
  <c r="O74" i="34"/>
  <c r="T143" i="34"/>
  <c r="Q111" i="34"/>
  <c r="P108" i="34"/>
  <c r="N67" i="34"/>
  <c r="M76" i="34"/>
  <c r="L50" i="34"/>
  <c r="L59" i="34" s="1"/>
  <c r="L60" i="34"/>
  <c r="S144" i="34"/>
  <c r="F72" i="34"/>
  <c r="G71" i="34"/>
  <c r="G72" i="34" s="1"/>
  <c r="A12" i="27"/>
  <c r="A9" i="27"/>
  <c r="N85" i="34" l="1"/>
  <c r="N99" i="34" s="1"/>
  <c r="S73" i="34"/>
  <c r="P49" i="34"/>
  <c r="Q140" i="34"/>
  <c r="M50" i="34"/>
  <c r="M59" i="34" s="1"/>
  <c r="M60" i="34"/>
  <c r="N76" i="34"/>
  <c r="O67" i="34"/>
  <c r="K75" i="34"/>
  <c r="U139" i="34"/>
  <c r="U48" i="34" s="1"/>
  <c r="L66" i="34"/>
  <c r="L68" i="34" s="1"/>
  <c r="L80" i="34"/>
  <c r="I56" i="34"/>
  <c r="I69" i="34" s="1"/>
  <c r="I82" i="34"/>
  <c r="J53" i="34"/>
  <c r="G78" i="34"/>
  <c r="R111" i="34"/>
  <c r="Q108" i="34"/>
  <c r="U143" i="34"/>
  <c r="U144" i="34" s="1"/>
  <c r="P74" i="34"/>
  <c r="P52" i="34"/>
  <c r="P47" i="34"/>
  <c r="Q58" i="34"/>
  <c r="T144" i="34"/>
  <c r="H77" i="34"/>
  <c r="H70" i="34"/>
  <c r="Q49" i="34" l="1"/>
  <c r="R140" i="34"/>
  <c r="P85" i="34"/>
  <c r="P99" i="34" s="1"/>
  <c r="U73" i="34"/>
  <c r="O85" i="34"/>
  <c r="O99" i="34" s="1"/>
  <c r="T73" i="34"/>
  <c r="O76" i="34"/>
  <c r="P67" i="34"/>
  <c r="R108" i="34"/>
  <c r="S111" i="34"/>
  <c r="I77" i="34"/>
  <c r="I70" i="34"/>
  <c r="L75" i="34"/>
  <c r="R58" i="34"/>
  <c r="Q74" i="34"/>
  <c r="Q47" i="34"/>
  <c r="Q52" i="34"/>
  <c r="V139" i="34"/>
  <c r="V48" i="34" s="1"/>
  <c r="H71" i="34"/>
  <c r="H78" i="34" s="1"/>
  <c r="V143" i="34"/>
  <c r="V144" i="34" s="1"/>
  <c r="N50" i="34"/>
  <c r="N59" i="34" s="1"/>
  <c r="N61" i="34"/>
  <c r="N60" i="34" s="1"/>
  <c r="J55" i="34"/>
  <c r="K53" i="34" s="1"/>
  <c r="M66" i="34"/>
  <c r="M68" i="34" s="1"/>
  <c r="M80" i="34"/>
  <c r="Q85" i="34" l="1"/>
  <c r="Q99" i="34" s="1"/>
  <c r="V73" i="34"/>
  <c r="R49" i="34"/>
  <c r="S140" i="34"/>
  <c r="K55" i="34"/>
  <c r="T111" i="34"/>
  <c r="S108" i="34"/>
  <c r="O50" i="34"/>
  <c r="O59" i="34" s="1"/>
  <c r="O60" i="34"/>
  <c r="J82" i="34"/>
  <c r="J56" i="34"/>
  <c r="J69" i="34" s="1"/>
  <c r="W143" i="34"/>
  <c r="R74" i="34"/>
  <c r="S58" i="34"/>
  <c r="R52" i="34"/>
  <c r="R47" i="34"/>
  <c r="I71" i="34"/>
  <c r="I78" i="34" s="1"/>
  <c r="P76" i="34"/>
  <c r="Q67" i="34"/>
  <c r="M75" i="34"/>
  <c r="N80" i="34"/>
  <c r="N66" i="34"/>
  <c r="N68" i="34" s="1"/>
  <c r="H72" i="34"/>
  <c r="W139" i="34"/>
  <c r="W48" i="34" s="1"/>
  <c r="S23" i="12"/>
  <c r="J23" i="12"/>
  <c r="H23" i="12"/>
  <c r="S49" i="34" l="1"/>
  <c r="T140" i="34"/>
  <c r="X139" i="34"/>
  <c r="X48" i="34" s="1"/>
  <c r="U111" i="34"/>
  <c r="T108" i="34"/>
  <c r="P50" i="34"/>
  <c r="P59" i="34" s="1"/>
  <c r="P60" i="34"/>
  <c r="X143" i="34"/>
  <c r="I72" i="34"/>
  <c r="W144" i="34"/>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R85" i="34" l="1"/>
  <c r="R99" i="34" s="1"/>
  <c r="W73" i="34"/>
  <c r="T49" i="34"/>
  <c r="U140" i="34"/>
  <c r="J71" i="34"/>
  <c r="J78" i="34" s="1"/>
  <c r="Q50" i="34"/>
  <c r="Q59" i="34" s="1"/>
  <c r="Q61" i="34"/>
  <c r="Q60" i="34" s="1"/>
  <c r="Y143" i="34"/>
  <c r="Y144" i="34" s="1"/>
  <c r="P80" i="34"/>
  <c r="P66" i="34"/>
  <c r="P68" i="34" s="1"/>
  <c r="Y139" i="34"/>
  <c r="Y48" i="34" s="1"/>
  <c r="T74" i="34"/>
  <c r="U58" i="34"/>
  <c r="T52" i="34"/>
  <c r="T47" i="34"/>
  <c r="O75" i="34"/>
  <c r="X144" i="34"/>
  <c r="L55" i="34"/>
  <c r="M53" i="34" s="1"/>
  <c r="K77" i="34"/>
  <c r="K70" i="34"/>
  <c r="U108" i="34"/>
  <c r="V111"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49" i="34" l="1"/>
  <c r="V140" i="34"/>
  <c r="T85" i="34"/>
  <c r="T99" i="34" s="1"/>
  <c r="Y73" i="34"/>
  <c r="S85" i="34"/>
  <c r="S99" i="34" s="1"/>
  <c r="X73" i="34"/>
  <c r="T67" i="34"/>
  <c r="S76" i="34"/>
  <c r="M55" i="34"/>
  <c r="P75" i="34"/>
  <c r="K71" i="34"/>
  <c r="K78" i="34" s="1"/>
  <c r="Q66" i="34"/>
  <c r="Q68" i="34" s="1"/>
  <c r="Q80" i="34"/>
  <c r="V58" i="34"/>
  <c r="U74" i="34"/>
  <c r="U52" i="34"/>
  <c r="U47" i="34"/>
  <c r="Z139" i="34"/>
  <c r="Z48" i="34" s="1"/>
  <c r="W111" i="34"/>
  <c r="V108" i="34"/>
  <c r="L56" i="34"/>
  <c r="L69" i="34" s="1"/>
  <c r="L82" i="34"/>
  <c r="R50" i="34"/>
  <c r="R59" i="34" s="1"/>
  <c r="R60" i="34"/>
  <c r="Z143" i="34"/>
  <c r="J72" i="34"/>
  <c r="V49" i="34" l="1"/>
  <c r="W140" i="34"/>
  <c r="K72" i="34"/>
  <c r="Q75" i="34"/>
  <c r="M56" i="34"/>
  <c r="M69" i="34" s="1"/>
  <c r="M82" i="34"/>
  <c r="R80" i="34"/>
  <c r="R66" i="34"/>
  <c r="R68" i="34" s="1"/>
  <c r="X111" i="34"/>
  <c r="W108" i="34"/>
  <c r="S50" i="34"/>
  <c r="S59" i="34" s="1"/>
  <c r="S60" i="34"/>
  <c r="AA143" i="34"/>
  <c r="Z144" i="34"/>
  <c r="L77" i="34"/>
  <c r="L70" i="34"/>
  <c r="AA139" i="34"/>
  <c r="AA48" i="34" s="1"/>
  <c r="V74" i="34"/>
  <c r="W58" i="34"/>
  <c r="V47" i="34"/>
  <c r="V52" i="34"/>
  <c r="N53" i="34"/>
  <c r="T76" i="34"/>
  <c r="U67" i="34"/>
  <c r="W49" i="34" l="1"/>
  <c r="X140" i="34"/>
  <c r="U85" i="34"/>
  <c r="U99" i="34" s="1"/>
  <c r="Z73" i="34"/>
  <c r="R75" i="34"/>
  <c r="N55" i="34"/>
  <c r="O53" i="34" s="1"/>
  <c r="W74" i="34"/>
  <c r="W52" i="34"/>
  <c r="W47" i="34"/>
  <c r="X58" i="34"/>
  <c r="L71" i="34"/>
  <c r="L78" i="34" s="1"/>
  <c r="T50" i="34"/>
  <c r="T59" i="34" s="1"/>
  <c r="T61" i="34"/>
  <c r="T60" i="34" s="1"/>
  <c r="S80" i="34"/>
  <c r="S66" i="34"/>
  <c r="S68" i="34" s="1"/>
  <c r="AB143" i="34"/>
  <c r="Y111" i="34"/>
  <c r="X108" i="34"/>
  <c r="V67" i="34"/>
  <c r="U76" i="34"/>
  <c r="AB139" i="34"/>
  <c r="AB48" i="34" s="1"/>
  <c r="AA144" i="34"/>
  <c r="M77" i="34"/>
  <c r="M70" i="34"/>
  <c r="V85" i="34" l="1"/>
  <c r="V99" i="34" s="1"/>
  <c r="AA73" i="34"/>
  <c r="X49" i="34"/>
  <c r="Y140" i="34"/>
  <c r="L72" i="34"/>
  <c r="M71" i="34"/>
  <c r="M78" i="34" s="1"/>
  <c r="Z111" i="34"/>
  <c r="Y108" i="34"/>
  <c r="X74" i="34"/>
  <c r="X52" i="34"/>
  <c r="X47" i="34"/>
  <c r="Y58" i="34"/>
  <c r="O55" i="34"/>
  <c r="AC143" i="34"/>
  <c r="AC144" i="34" s="1"/>
  <c r="T80" i="34"/>
  <c r="T66" i="34"/>
  <c r="T68" i="34" s="1"/>
  <c r="N82" i="34"/>
  <c r="N56" i="34"/>
  <c r="N69" i="34" s="1"/>
  <c r="U50" i="34"/>
  <c r="U59" i="34" s="1"/>
  <c r="U60" i="34"/>
  <c r="V76" i="34"/>
  <c r="W67" i="34"/>
  <c r="AB144" i="34"/>
  <c r="S75" i="34"/>
  <c r="AC139" i="34"/>
  <c r="AC48" i="34" s="1"/>
  <c r="X85" i="34" l="1"/>
  <c r="X99" i="34" s="1"/>
  <c r="AC73" i="34"/>
  <c r="Y49" i="34"/>
  <c r="Z140" i="34"/>
  <c r="W85" i="34"/>
  <c r="W99" i="34" s="1"/>
  <c r="AB73" i="34"/>
  <c r="M72" i="34"/>
  <c r="X67" i="34"/>
  <c r="W76" i="34"/>
  <c r="N77" i="34"/>
  <c r="N70" i="34"/>
  <c r="T75" i="34"/>
  <c r="Z58" i="34"/>
  <c r="Y47" i="34"/>
  <c r="Y52" i="34"/>
  <c r="Y74" i="34"/>
  <c r="AA111" i="34"/>
  <c r="Z108" i="34"/>
  <c r="AD139" i="34"/>
  <c r="AD48" i="34" s="1"/>
  <c r="O82" i="34"/>
  <c r="O56" i="34"/>
  <c r="O69" i="34" s="1"/>
  <c r="V50" i="34"/>
  <c r="V59" i="34" s="1"/>
  <c r="V60" i="34"/>
  <c r="U80" i="34"/>
  <c r="U66" i="34"/>
  <c r="U68" i="34" s="1"/>
  <c r="AD143" i="34"/>
  <c r="AD144" i="34" s="1"/>
  <c r="P53" i="34"/>
  <c r="Z49" i="34" l="1"/>
  <c r="AA140" i="34"/>
  <c r="Y85" i="34"/>
  <c r="Y99" i="34" s="1"/>
  <c r="AD73" i="34"/>
  <c r="O77" i="34"/>
  <c r="O70" i="34"/>
  <c r="AE139" i="34"/>
  <c r="AE48" i="34" s="1"/>
  <c r="AA58" i="34"/>
  <c r="Z52" i="34"/>
  <c r="Z74" i="34"/>
  <c r="Z47" i="34"/>
  <c r="V80" i="34"/>
  <c r="V66" i="34"/>
  <c r="V68" i="34" s="1"/>
  <c r="Y67" i="34"/>
  <c r="X76" i="34"/>
  <c r="P55" i="34"/>
  <c r="U75" i="34"/>
  <c r="AA108" i="34"/>
  <c r="AB111" i="34"/>
  <c r="N71" i="34"/>
  <c r="N78" i="34" s="1"/>
  <c r="W50" i="34"/>
  <c r="W59" i="34" s="1"/>
  <c r="W61" i="34"/>
  <c r="W60" i="34" s="1"/>
  <c r="AE143" i="34"/>
  <c r="AA49" i="34" l="1"/>
  <c r="AB140" i="34"/>
  <c r="W66" i="34"/>
  <c r="W68" i="34" s="1"/>
  <c r="W80" i="34"/>
  <c r="P82" i="34"/>
  <c r="P56" i="34"/>
  <c r="P69" i="34" s="1"/>
  <c r="X50" i="34"/>
  <c r="X59" i="34" s="1"/>
  <c r="X60" i="34"/>
  <c r="AF143" i="34"/>
  <c r="AF144" i="34" s="1"/>
  <c r="V75" i="34"/>
  <c r="AF139" i="34"/>
  <c r="AF48" i="34" s="1"/>
  <c r="AE144" i="34"/>
  <c r="N72" i="34"/>
  <c r="Z67" i="34"/>
  <c r="Y76" i="34"/>
  <c r="O71" i="34"/>
  <c r="O78" i="34" s="1"/>
  <c r="AC111" i="34"/>
  <c r="AB108" i="34"/>
  <c r="Q53" i="34"/>
  <c r="AA74" i="34"/>
  <c r="AA52" i="34"/>
  <c r="AA47" i="34"/>
  <c r="AB58" i="34"/>
  <c r="AA85" i="34" l="1"/>
  <c r="AA99" i="34" s="1"/>
  <c r="AF73" i="34"/>
  <c r="Z85" i="34"/>
  <c r="Z99" i="34" s="1"/>
  <c r="AE73" i="34"/>
  <c r="AB49" i="34"/>
  <c r="AC140" i="34"/>
  <c r="O72" i="34"/>
  <c r="AC108" i="34"/>
  <c r="AD111" i="34"/>
  <c r="Z76" i="34"/>
  <c r="AA67" i="34"/>
  <c r="W75" i="34"/>
  <c r="X66" i="34"/>
  <c r="X68" i="34" s="1"/>
  <c r="X80" i="34"/>
  <c r="AB74" i="34"/>
  <c r="AB52" i="34"/>
  <c r="AB47" i="34"/>
  <c r="AC58" i="34"/>
  <c r="Q55" i="34"/>
  <c r="R53" i="34" s="1"/>
  <c r="AG139" i="34"/>
  <c r="AG48" i="34" s="1"/>
  <c r="Y50" i="34"/>
  <c r="Y59" i="34" s="1"/>
  <c r="Y60" i="34"/>
  <c r="AG143" i="34"/>
  <c r="P77" i="34"/>
  <c r="P70" i="34"/>
  <c r="AC49" i="34" l="1"/>
  <c r="AD140" i="34"/>
  <c r="AH143" i="34"/>
  <c r="R55" i="34"/>
  <c r="S53" i="34" s="1"/>
  <c r="X75" i="34"/>
  <c r="AA76" i="34"/>
  <c r="AB67" i="34"/>
  <c r="AQ67" i="34"/>
  <c r="P71" i="34"/>
  <c r="P78" i="34" s="1"/>
  <c r="Q56" i="34"/>
  <c r="Q69" i="34" s="1"/>
  <c r="Q82" i="34"/>
  <c r="AD58" i="34"/>
  <c r="AC74" i="34"/>
  <c r="AC52" i="34"/>
  <c r="AC47" i="34"/>
  <c r="AE111" i="34"/>
  <c r="AD108" i="34"/>
  <c r="AG144" i="34"/>
  <c r="Y80" i="34"/>
  <c r="Y66" i="34"/>
  <c r="Y68" i="34" s="1"/>
  <c r="AH139" i="34"/>
  <c r="AH48" i="34" s="1"/>
  <c r="Z50" i="34"/>
  <c r="Z59" i="34" s="1"/>
  <c r="Z61" i="34"/>
  <c r="Z60" i="34" s="1"/>
  <c r="AB85" i="34" l="1"/>
  <c r="AB99" i="34" s="1"/>
  <c r="AG73" i="34"/>
  <c r="AD49" i="34"/>
  <c r="AE140" i="34"/>
  <c r="P72" i="34"/>
  <c r="AI139" i="34"/>
  <c r="AI48" i="34" s="1"/>
  <c r="AE58" i="34"/>
  <c r="AD74" i="34"/>
  <c r="AD47" i="34"/>
  <c r="AD52" i="34"/>
  <c r="Q77" i="34"/>
  <c r="Q70" i="34"/>
  <c r="AC67" i="34"/>
  <c r="AB76" i="34"/>
  <c r="S55" i="34"/>
  <c r="Z80" i="34"/>
  <c r="Z66" i="34"/>
  <c r="Z68" i="34" s="1"/>
  <c r="R82" i="34"/>
  <c r="R56" i="34"/>
  <c r="R69" i="34" s="1"/>
  <c r="Y75" i="34"/>
  <c r="AF111" i="34"/>
  <c r="AE108" i="34"/>
  <c r="AI143" i="34"/>
  <c r="AA50" i="34"/>
  <c r="AA59" i="34" s="1"/>
  <c r="AA60" i="34"/>
  <c r="AH144" i="34"/>
  <c r="AE49" i="34" l="1"/>
  <c r="AF140" i="34"/>
  <c r="AC85" i="34"/>
  <c r="AC99" i="34" s="1"/>
  <c r="AH73" i="34"/>
  <c r="AA80" i="34"/>
  <c r="AA66" i="34"/>
  <c r="AA68" i="34" s="1"/>
  <c r="R77" i="34"/>
  <c r="R70" i="34"/>
  <c r="Z75" i="34"/>
  <c r="AB50" i="34"/>
  <c r="AB59" i="34" s="1"/>
  <c r="AB60" i="34"/>
  <c r="AJ143" i="34"/>
  <c r="AG111" i="34"/>
  <c r="AF108" i="34"/>
  <c r="AD67" i="34"/>
  <c r="AC76" i="34"/>
  <c r="AI144" i="34"/>
  <c r="S82" i="34"/>
  <c r="S56" i="34"/>
  <c r="S69" i="34" s="1"/>
  <c r="Q71" i="34"/>
  <c r="Q78" i="34" s="1"/>
  <c r="T53" i="34"/>
  <c r="AF58" i="34"/>
  <c r="AE52" i="34"/>
  <c r="AE47" i="34"/>
  <c r="AE74" i="34"/>
  <c r="AJ139" i="34"/>
  <c r="AJ48" i="34" s="1"/>
  <c r="AF49" i="34" l="1"/>
  <c r="AG140" i="34"/>
  <c r="AD85" i="34"/>
  <c r="AD99" i="34" s="1"/>
  <c r="AI73" i="34"/>
  <c r="Q72" i="34"/>
  <c r="AF74" i="34"/>
  <c r="AF52" i="34"/>
  <c r="AF47" i="34"/>
  <c r="AG58" i="34"/>
  <c r="AK143" i="34"/>
  <c r="AK144" i="34" s="1"/>
  <c r="AD76" i="34"/>
  <c r="AE67" i="34"/>
  <c r="AJ144" i="34"/>
  <c r="T55" i="34"/>
  <c r="S77" i="34"/>
  <c r="S70" i="34"/>
  <c r="AC50" i="34"/>
  <c r="AC59" i="34" s="1"/>
  <c r="AC61" i="34"/>
  <c r="AC60" i="34" s="1"/>
  <c r="R71" i="34"/>
  <c r="R78" i="34" s="1"/>
  <c r="AA75" i="34"/>
  <c r="AK139" i="34"/>
  <c r="AK48" i="34" s="1"/>
  <c r="AG108" i="34"/>
  <c r="AH111" i="34"/>
  <c r="AB66" i="34"/>
  <c r="AB68" i="34" s="1"/>
  <c r="AB80" i="34"/>
  <c r="AF85" i="34" l="1"/>
  <c r="AF99" i="34" s="1"/>
  <c r="AK73" i="34"/>
  <c r="AG49" i="34"/>
  <c r="AH140" i="34"/>
  <c r="AE85" i="34"/>
  <c r="AE99" i="34" s="1"/>
  <c r="AJ73" i="34"/>
  <c r="R72" i="34"/>
  <c r="AB75" i="34"/>
  <c r="AL139" i="34"/>
  <c r="AL48" i="34" s="1"/>
  <c r="S71" i="34"/>
  <c r="S78" i="34" s="1"/>
  <c r="AH58" i="34"/>
  <c r="AG74" i="34"/>
  <c r="AG47" i="34"/>
  <c r="AG52" i="34"/>
  <c r="AH108" i="34"/>
  <c r="AI111" i="34"/>
  <c r="AD50" i="34"/>
  <c r="AD59" i="34" s="1"/>
  <c r="AD60" i="34"/>
  <c r="T82" i="34"/>
  <c r="T56" i="34"/>
  <c r="T69" i="34" s="1"/>
  <c r="AE76" i="34"/>
  <c r="AF67" i="34"/>
  <c r="AC80" i="34"/>
  <c r="AC66" i="34"/>
  <c r="AC68" i="34" s="1"/>
  <c r="U53" i="34"/>
  <c r="AL143" i="34"/>
  <c r="AH49" i="34" l="1"/>
  <c r="AI140" i="34"/>
  <c r="S72" i="34"/>
  <c r="AM143" i="34"/>
  <c r="AE50" i="34"/>
  <c r="AE59" i="34" s="1"/>
  <c r="AE60" i="34"/>
  <c r="U55" i="34"/>
  <c r="V53" i="34" s="1"/>
  <c r="AF76" i="34"/>
  <c r="AG67" i="34"/>
  <c r="AR67" i="34"/>
  <c r="AD80" i="34"/>
  <c r="AD66" i="34"/>
  <c r="AD68" i="34" s="1"/>
  <c r="AM139" i="34"/>
  <c r="AM48" i="34" s="1"/>
  <c r="AL144" i="34"/>
  <c r="AC75" i="34"/>
  <c r="T77" i="34"/>
  <c r="T70" i="34"/>
  <c r="AJ111" i="34"/>
  <c r="AI108" i="34"/>
  <c r="AH74" i="34"/>
  <c r="AH52" i="34"/>
  <c r="AI58" i="34"/>
  <c r="AH47" i="34"/>
  <c r="AG85" i="34" l="1"/>
  <c r="AG99" i="34" s="1"/>
  <c r="AL73" i="34"/>
  <c r="AI49" i="34"/>
  <c r="AJ140" i="34"/>
  <c r="AJ58" i="34"/>
  <c r="AI52" i="34"/>
  <c r="AI47" i="34"/>
  <c r="AI74" i="34"/>
  <c r="AK111" i="34"/>
  <c r="AJ108" i="34"/>
  <c r="AF50" i="34"/>
  <c r="AF59" i="34" s="1"/>
  <c r="AF61" i="34"/>
  <c r="AF60" i="34" s="1"/>
  <c r="AD75" i="34"/>
  <c r="AE80" i="34"/>
  <c r="AE66" i="34"/>
  <c r="AE68" i="34" s="1"/>
  <c r="T71" i="34"/>
  <c r="T78" i="34" s="1"/>
  <c r="V55" i="34"/>
  <c r="W53" i="34" s="1"/>
  <c r="U82" i="34"/>
  <c r="U56" i="34"/>
  <c r="U69" i="34" s="1"/>
  <c r="AN143" i="34"/>
  <c r="AN144" i="34" s="1"/>
  <c r="AN139" i="34"/>
  <c r="AN48" i="34" s="1"/>
  <c r="AH67" i="34"/>
  <c r="AG76" i="34"/>
  <c r="AM144" i="34"/>
  <c r="AI85" i="34" l="1"/>
  <c r="AI99" i="34" s="1"/>
  <c r="AN73" i="34"/>
  <c r="AJ49" i="34"/>
  <c r="AK140" i="34"/>
  <c r="AH85" i="34"/>
  <c r="AH99" i="34" s="1"/>
  <c r="AM73" i="34"/>
  <c r="W55" i="34"/>
  <c r="X53" i="34" s="1"/>
  <c r="U77" i="34"/>
  <c r="U70" i="34"/>
  <c r="AO139" i="34"/>
  <c r="AO48" i="34" s="1"/>
  <c r="AF80" i="34"/>
  <c r="AF66" i="34"/>
  <c r="AF68" i="34" s="1"/>
  <c r="V56" i="34"/>
  <c r="V69" i="34" s="1"/>
  <c r="V82" i="34"/>
  <c r="T72" i="34"/>
  <c r="AH76" i="34"/>
  <c r="AI67" i="34"/>
  <c r="AG50" i="34"/>
  <c r="AG59" i="34" s="1"/>
  <c r="AG60" i="34"/>
  <c r="AO143" i="34"/>
  <c r="AO144" i="34" s="1"/>
  <c r="AE75" i="34"/>
  <c r="AK108" i="34"/>
  <c r="AL111" i="34"/>
  <c r="AJ74" i="34"/>
  <c r="AK58" i="34"/>
  <c r="AJ52" i="34"/>
  <c r="AJ47" i="34"/>
  <c r="AK49" i="34" l="1"/>
  <c r="AL140" i="34"/>
  <c r="AJ85" i="34"/>
  <c r="AJ99" i="34" s="1"/>
  <c r="AO73" i="34"/>
  <c r="AL58" i="34"/>
  <c r="AK52" i="34"/>
  <c r="AK74" i="34"/>
  <c r="AK47" i="34"/>
  <c r="AJ67" i="34"/>
  <c r="AI76" i="34"/>
  <c r="X55" i="34"/>
  <c r="Y53" i="34" s="1"/>
  <c r="AP143" i="34"/>
  <c r="V77" i="34"/>
  <c r="V70" i="34"/>
  <c r="AP139" i="34"/>
  <c r="AP48" i="34" s="1"/>
  <c r="U71" i="34"/>
  <c r="U78" i="34" s="1"/>
  <c r="AM111" i="34"/>
  <c r="AL108" i="34"/>
  <c r="AH50" i="34"/>
  <c r="AH59" i="34" s="1"/>
  <c r="AH60" i="34"/>
  <c r="AG66" i="34"/>
  <c r="AG68" i="34" s="1"/>
  <c r="AG80" i="34"/>
  <c r="AF75" i="34"/>
  <c r="W82" i="34"/>
  <c r="W56" i="34"/>
  <c r="W69" i="34" s="1"/>
  <c r="AL49" i="34" l="1"/>
  <c r="AM140" i="34"/>
  <c r="U72" i="34"/>
  <c r="Y55" i="34"/>
  <c r="Z53" i="34" s="1"/>
  <c r="AG75" i="34"/>
  <c r="AM108" i="34"/>
  <c r="AN111" i="34"/>
  <c r="AQ143" i="34"/>
  <c r="X56" i="34"/>
  <c r="X69" i="34" s="1"/>
  <c r="X82" i="34"/>
  <c r="AI50" i="34"/>
  <c r="AI59" i="34" s="1"/>
  <c r="AI61" i="34"/>
  <c r="AI60" i="34" s="1"/>
  <c r="AQ139" i="34"/>
  <c r="AP144" i="34"/>
  <c r="W77" i="34"/>
  <c r="W70" i="34"/>
  <c r="AH80" i="34"/>
  <c r="AH66" i="34"/>
  <c r="AH68" i="34" s="1"/>
  <c r="V71" i="34"/>
  <c r="V78" i="34" s="1"/>
  <c r="AJ76" i="34"/>
  <c r="AK67" i="34"/>
  <c r="AL74" i="34"/>
  <c r="AL47" i="34"/>
  <c r="AM58" i="34"/>
  <c r="AL52" i="34"/>
  <c r="AK85" i="34" l="1"/>
  <c r="AK99" i="34" s="1"/>
  <c r="AP73" i="34"/>
  <c r="AM49" i="34"/>
  <c r="AN140" i="34"/>
  <c r="AM74" i="34"/>
  <c r="AM52" i="34"/>
  <c r="AM47" i="34"/>
  <c r="AN58" i="34"/>
  <c r="AH75" i="34"/>
  <c r="W71" i="34"/>
  <c r="W78" i="34" s="1"/>
  <c r="AR139" i="34"/>
  <c r="X77" i="34"/>
  <c r="X70" i="34"/>
  <c r="Z55" i="34"/>
  <c r="AA53" i="34" s="1"/>
  <c r="AR143" i="34"/>
  <c r="Y56" i="34"/>
  <c r="Y69" i="34" s="1"/>
  <c r="Y82" i="34"/>
  <c r="V72" i="34"/>
  <c r="AI66" i="34"/>
  <c r="AI68" i="34" s="1"/>
  <c r="AI80" i="34"/>
  <c r="AQ144" i="34"/>
  <c r="AL85" i="34" s="1"/>
  <c r="AL99" i="34" s="1"/>
  <c r="AL67" i="34"/>
  <c r="AK76" i="34"/>
  <c r="AJ50" i="34"/>
  <c r="AJ59" i="34" s="1"/>
  <c r="AJ60" i="34"/>
  <c r="AO111" i="34"/>
  <c r="AN108" i="34"/>
  <c r="AN49" i="34" l="1"/>
  <c r="AO140" i="34"/>
  <c r="W72" i="34"/>
  <c r="Y77" i="34"/>
  <c r="Y70" i="34"/>
  <c r="AS139" i="34"/>
  <c r="AJ80" i="34"/>
  <c r="AJ66" i="34"/>
  <c r="AJ68" i="34" s="1"/>
  <c r="AK50" i="34"/>
  <c r="AK59" i="34" s="1"/>
  <c r="AK60" i="34"/>
  <c r="AS143" i="34"/>
  <c r="AA55" i="34"/>
  <c r="X71" i="34"/>
  <c r="X78" i="34" s="1"/>
  <c r="AN74" i="34"/>
  <c r="AN52" i="34"/>
  <c r="AN47" i="34"/>
  <c r="AO58" i="34"/>
  <c r="AR144" i="34"/>
  <c r="AM85" i="34" s="1"/>
  <c r="AM99" i="34" s="1"/>
  <c r="Z82" i="34"/>
  <c r="Z56" i="34"/>
  <c r="Z69" i="34" s="1"/>
  <c r="AO108" i="34"/>
  <c r="AP111" i="34"/>
  <c r="AP108" i="34" s="1"/>
  <c r="AL76" i="34"/>
  <c r="AM67" i="34"/>
  <c r="AI75" i="34"/>
  <c r="AO49" i="34" l="1"/>
  <c r="AP140" i="34"/>
  <c r="AT143" i="34"/>
  <c r="AT144" i="34" s="1"/>
  <c r="AO85" i="34" s="1"/>
  <c r="AO99" i="34" s="1"/>
  <c r="AJ75" i="34"/>
  <c r="AT139" i="34"/>
  <c r="AN67" i="34"/>
  <c r="AM76" i="34"/>
  <c r="AA82" i="34"/>
  <c r="AA56" i="34"/>
  <c r="AA69" i="34" s="1"/>
  <c r="Y71" i="34"/>
  <c r="Y78" i="34" s="1"/>
  <c r="AB53" i="34"/>
  <c r="AK80" i="34"/>
  <c r="AK66" i="34"/>
  <c r="AK68" i="34" s="1"/>
  <c r="Z77" i="34"/>
  <c r="Z70" i="34"/>
  <c r="AP58" i="34"/>
  <c r="AO47" i="34"/>
  <c r="AO74" i="34"/>
  <c r="AO52" i="34"/>
  <c r="X72" i="34"/>
  <c r="AS144" i="34"/>
  <c r="AN85" i="34" s="1"/>
  <c r="AN99" i="34" s="1"/>
  <c r="AL50" i="34"/>
  <c r="AL59" i="34" s="1"/>
  <c r="AL61" i="34"/>
  <c r="AL60" i="34" s="1"/>
  <c r="AP49" i="34" l="1"/>
  <c r="AQ140" i="34"/>
  <c r="AR140" i="34" s="1"/>
  <c r="AS140" i="34" s="1"/>
  <c r="Z71" i="34"/>
  <c r="Z78" i="34" s="1"/>
  <c r="AL80" i="34"/>
  <c r="AL66" i="34"/>
  <c r="AL68" i="34" s="1"/>
  <c r="AK75" i="34"/>
  <c r="Y72" i="34"/>
  <c r="AO67" i="34"/>
  <c r="AN76" i="34"/>
  <c r="AU139" i="34"/>
  <c r="AU143" i="34"/>
  <c r="AA77" i="34"/>
  <c r="AA70" i="34"/>
  <c r="AM50" i="34"/>
  <c r="AM59" i="34" s="1"/>
  <c r="AM60" i="34"/>
  <c r="AP74" i="34"/>
  <c r="AP52" i="34"/>
  <c r="AP47" i="34"/>
  <c r="AB55" i="34"/>
  <c r="AC53" i="34" s="1"/>
  <c r="AT140" i="34"/>
  <c r="Z72" i="34" l="1"/>
  <c r="AC55" i="34"/>
  <c r="AD53" i="34" s="1"/>
  <c r="AN50" i="34"/>
  <c r="AN59" i="34" s="1"/>
  <c r="AN60" i="34"/>
  <c r="AV139" i="34"/>
  <c r="AW139" i="34" s="1"/>
  <c r="AX139" i="34" s="1"/>
  <c r="AY139" i="34" s="1"/>
  <c r="AL75" i="34"/>
  <c r="AU140" i="34"/>
  <c r="AM66" i="34"/>
  <c r="AM68" i="34" s="1"/>
  <c r="AM80" i="34"/>
  <c r="AV143" i="34"/>
  <c r="AV144" i="34" s="1"/>
  <c r="AB56" i="34"/>
  <c r="AB69" i="34" s="1"/>
  <c r="AB82" i="34"/>
  <c r="AA71" i="34"/>
  <c r="AA78" i="34" s="1"/>
  <c r="AU144" i="34"/>
  <c r="AP85" i="34" s="1"/>
  <c r="AP99" i="34" s="1"/>
  <c r="AQ99" i="34" s="1"/>
  <c r="A100" i="34" s="1"/>
  <c r="AP67" i="34"/>
  <c r="AO76" i="34"/>
  <c r="AD55" i="34" l="1"/>
  <c r="AE53" i="34" s="1"/>
  <c r="AP76" i="34"/>
  <c r="AS67" i="34"/>
  <c r="AV140" i="34"/>
  <c r="AW140" i="34" s="1"/>
  <c r="AX140" i="34" s="1"/>
  <c r="AY140" i="34" s="1"/>
  <c r="AN80" i="34"/>
  <c r="AN66" i="34"/>
  <c r="AN68" i="34" s="1"/>
  <c r="AA72" i="34"/>
  <c r="AM75" i="34"/>
  <c r="AB77" i="34"/>
  <c r="AB70" i="34"/>
  <c r="AW143" i="34"/>
  <c r="AW144" i="34" s="1"/>
  <c r="AO50" i="34"/>
  <c r="AO59" i="34" s="1"/>
  <c r="AO61" i="34"/>
  <c r="AO60" i="34" s="1"/>
  <c r="AC56" i="34"/>
  <c r="AC69" i="34" s="1"/>
  <c r="AC82" i="34"/>
  <c r="AE55" i="34" l="1"/>
  <c r="AF53" i="34" s="1"/>
  <c r="AP50" i="34"/>
  <c r="AP59" i="34" s="1"/>
  <c r="AP60" i="34"/>
  <c r="AN75" i="34"/>
  <c r="AC77" i="34"/>
  <c r="AC70" i="34"/>
  <c r="AX143" i="34"/>
  <c r="AO80" i="34"/>
  <c r="AO66" i="34"/>
  <c r="AO68" i="34" s="1"/>
  <c r="AB71" i="34"/>
  <c r="AB78" i="34" s="1"/>
  <c r="AD82" i="34"/>
  <c r="AD56" i="34"/>
  <c r="AD69" i="34" s="1"/>
  <c r="AY143" i="34" l="1"/>
  <c r="AY144" i="34" s="1"/>
  <c r="AD77" i="34"/>
  <c r="AD70" i="34"/>
  <c r="AX144"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B83" i="34" l="1"/>
  <c r="C83" i="34"/>
  <c r="D83" i="34"/>
  <c r="D86" i="34" s="1"/>
  <c r="B88" i="34" l="1"/>
  <c r="B84" i="34"/>
  <c r="B89" i="34" s="1"/>
  <c r="B86" i="34"/>
  <c r="B87" i="34" s="1"/>
  <c r="B90" i="34" s="1"/>
  <c r="D84" i="34"/>
  <c r="C86" i="34"/>
  <c r="C88" i="34"/>
  <c r="C84" i="34"/>
  <c r="D88" i="34"/>
  <c r="F83" i="34"/>
  <c r="F86" i="34" s="1"/>
  <c r="C89" i="34" l="1"/>
  <c r="E83" i="34"/>
  <c r="D89" i="34"/>
  <c r="C87" i="34"/>
  <c r="C90" i="34" s="1"/>
  <c r="D87" i="34"/>
  <c r="H83" i="34" l="1"/>
  <c r="H86" i="34" s="1"/>
  <c r="I83" i="34"/>
  <c r="I86" i="34" s="1"/>
  <c r="D90" i="34"/>
  <c r="G83" i="34"/>
  <c r="G86" i="34" s="1"/>
  <c r="E86" i="34"/>
  <c r="E84" i="34"/>
  <c r="E89" i="34" s="1"/>
  <c r="F84" i="34"/>
  <c r="E88" i="34"/>
  <c r="F88" i="34"/>
  <c r="I84" i="34" l="1"/>
  <c r="I88" i="34"/>
  <c r="H88" i="34"/>
  <c r="G88" i="34"/>
  <c r="G84" i="34"/>
  <c r="G89" i="34" s="1"/>
  <c r="H84" i="34"/>
  <c r="H87" i="34"/>
  <c r="E87" i="34"/>
  <c r="E90" i="34" s="1"/>
  <c r="G87" i="34"/>
  <c r="I87" i="34"/>
  <c r="F87" i="34"/>
  <c r="F89" i="34"/>
  <c r="H89" i="34" l="1"/>
  <c r="I90" i="34"/>
  <c r="F90" i="34"/>
  <c r="G90" i="34"/>
  <c r="H90" i="34"/>
  <c r="I89" i="34"/>
  <c r="J83" i="34"/>
  <c r="K83" i="34"/>
  <c r="K86" i="34" s="1"/>
  <c r="J86" i="34" l="1"/>
  <c r="K84" i="34"/>
  <c r="J84" i="34"/>
  <c r="J89" i="34" s="1"/>
  <c r="J88" i="34"/>
  <c r="K88" i="34"/>
  <c r="J87" i="34" l="1"/>
  <c r="J90" i="34" s="1"/>
  <c r="K87" i="34"/>
  <c r="L83" i="34"/>
  <c r="M79" i="34"/>
  <c r="K89" i="34"/>
  <c r="K90" i="34" l="1"/>
  <c r="M83" i="34"/>
  <c r="M86" i="34" s="1"/>
  <c r="N79" i="34"/>
  <c r="L86" i="34"/>
  <c r="L84" i="34"/>
  <c r="L89" i="34" s="1"/>
  <c r="G28" i="34" s="1"/>
  <c r="C105" i="34" s="1"/>
  <c r="M84" i="34"/>
  <c r="L88" i="34"/>
  <c r="B105" i="34" s="1"/>
  <c r="M88" i="34" l="1"/>
  <c r="M89" i="34"/>
  <c r="M87" i="34"/>
  <c r="L87" i="34"/>
  <c r="N83" i="34"/>
  <c r="O79" i="34"/>
  <c r="N86" i="34" l="1"/>
  <c r="N88" i="34"/>
  <c r="N84" i="34"/>
  <c r="N89" i="34" s="1"/>
  <c r="L90" i="34"/>
  <c r="G29" i="34" s="1"/>
  <c r="D105" i="34" s="1"/>
  <c r="G30" i="34"/>
  <c r="A105" i="34" s="1"/>
  <c r="M90" i="34"/>
  <c r="O83" i="34"/>
  <c r="O86" i="34" s="1"/>
  <c r="P79" i="34"/>
  <c r="O84" i="34" l="1"/>
  <c r="O89" i="34" s="1"/>
  <c r="P83" i="34"/>
  <c r="Q79" i="34"/>
  <c r="O88" i="34"/>
  <c r="O87" i="34"/>
  <c r="N87" i="34"/>
  <c r="N90" i="34" s="1"/>
  <c r="O90" i="34" l="1"/>
  <c r="Q83" i="34"/>
  <c r="R79" i="34"/>
  <c r="P86" i="34"/>
  <c r="P87" i="34" s="1"/>
  <c r="P90" i="34" s="1"/>
  <c r="P84" i="34"/>
  <c r="P89" i="34" s="1"/>
  <c r="P88" i="34"/>
  <c r="R83" i="34" l="1"/>
  <c r="S79" i="34"/>
  <c r="Q86" i="34"/>
  <c r="Q87" i="34" s="1"/>
  <c r="Q90" i="34" s="1"/>
  <c r="Q88" i="34"/>
  <c r="Q84" i="34"/>
  <c r="Q89" i="34" s="1"/>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4" i="34"/>
  <c r="U89" i="34" s="1"/>
  <c r="U88" i="34"/>
  <c r="W83" i="34" l="1"/>
  <c r="X79" i="34"/>
  <c r="V86" i="34"/>
  <c r="V87" i="34" s="1"/>
  <c r="V90" i="34" s="1"/>
  <c r="V84" i="34"/>
  <c r="V89" i="34" s="1"/>
  <c r="V88" i="34"/>
  <c r="X83" i="34" l="1"/>
  <c r="Y79" i="34"/>
  <c r="W86" i="34"/>
  <c r="W87" i="34" s="1"/>
  <c r="W90" i="34" s="1"/>
  <c r="W88" i="34"/>
  <c r="W84" i="34"/>
  <c r="W89" i="34" s="1"/>
  <c r="Y83" i="34" l="1"/>
  <c r="Z79" i="34"/>
  <c r="X86" i="34"/>
  <c r="X87" i="34" s="1"/>
  <c r="X90" i="34" s="1"/>
  <c r="X84" i="34"/>
  <c r="X89" i="34" s="1"/>
  <c r="X88" i="34"/>
  <c r="Z83" i="34" l="1"/>
  <c r="AA79" i="34"/>
  <c r="Y86" i="34"/>
  <c r="Y87" i="34" s="1"/>
  <c r="Y90" i="34" s="1"/>
  <c r="Y84" i="34"/>
  <c r="Y89" i="34" s="1"/>
  <c r="Y88" i="34"/>
  <c r="AA83" i="34" l="1"/>
  <c r="AB79" i="34"/>
  <c r="Z86" i="34"/>
  <c r="Z87" i="34" s="1"/>
  <c r="Z90" i="34" s="1"/>
  <c r="Z84" i="34"/>
  <c r="Z89" i="34" s="1"/>
  <c r="Z88" i="34"/>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8" i="34"/>
  <c r="AC84" i="34"/>
  <c r="AC89" i="34" s="1"/>
  <c r="AE83" i="34" l="1"/>
  <c r="AF79" i="34"/>
  <c r="AD86" i="34"/>
  <c r="AD87" i="34" s="1"/>
  <c r="AD90" i="34" s="1"/>
  <c r="AD84" i="34"/>
  <c r="AD89" i="34" s="1"/>
  <c r="AD88" i="34"/>
  <c r="AF83" i="34" l="1"/>
  <c r="AG79" i="34"/>
  <c r="AE86" i="34"/>
  <c r="AE87" i="34" s="1"/>
  <c r="AE90" i="34" s="1"/>
  <c r="AE84" i="34"/>
  <c r="AE89" i="34" s="1"/>
  <c r="AE88" i="34"/>
  <c r="AG83" i="34" l="1"/>
  <c r="AH79" i="34"/>
  <c r="AF86" i="34"/>
  <c r="AF87" i="34" s="1"/>
  <c r="AF90" i="34" s="1"/>
  <c r="AF88" i="34"/>
  <c r="AF84" i="34"/>
  <c r="AF89" i="34" s="1"/>
  <c r="AH83" i="34" l="1"/>
  <c r="AI79" i="34"/>
  <c r="AG86" i="34"/>
  <c r="AG87" i="34" s="1"/>
  <c r="AG90" i="34" s="1"/>
  <c r="AG84" i="34"/>
  <c r="AG89" i="34" s="1"/>
  <c r="AG88" i="34"/>
  <c r="AI83" i="34" l="1"/>
  <c r="AJ79" i="34"/>
  <c r="AH86" i="34"/>
  <c r="AH87" i="34" s="1"/>
  <c r="AH90" i="34" s="1"/>
  <c r="AH88" i="34"/>
  <c r="AH84" i="34"/>
  <c r="AH89" i="34" s="1"/>
  <c r="AJ83" i="34" l="1"/>
  <c r="AK79" i="34"/>
  <c r="AI86" i="34"/>
  <c r="AI87" i="34" s="1"/>
  <c r="AI90" i="34" s="1"/>
  <c r="AI88" i="34"/>
  <c r="AI84" i="34"/>
  <c r="AI89" i="34" s="1"/>
  <c r="AK83" i="34" l="1"/>
  <c r="AL79" i="34"/>
  <c r="AJ86" i="34"/>
  <c r="AJ87" i="34" s="1"/>
  <c r="AJ90" i="34" s="1"/>
  <c r="AJ88" i="34"/>
  <c r="AJ84" i="34"/>
  <c r="AJ89" i="34" s="1"/>
  <c r="AL83" i="34" l="1"/>
  <c r="AM79" i="34"/>
  <c r="AK86" i="34"/>
  <c r="AK87" i="34" s="1"/>
  <c r="AK90" i="34" s="1"/>
  <c r="AK88" i="34"/>
  <c r="AK84" i="34"/>
  <c r="AK89" i="34" s="1"/>
  <c r="AM83" i="34" l="1"/>
  <c r="AN79" i="34"/>
  <c r="AL86" i="34"/>
  <c r="AL87" i="34" s="1"/>
  <c r="AL90" i="34" s="1"/>
  <c r="AL84" i="34"/>
  <c r="AL89" i="34" s="1"/>
  <c r="AL88" i="34"/>
  <c r="AN83" i="34" l="1"/>
  <c r="AO79" i="34"/>
  <c r="AM86" i="34"/>
  <c r="AM87" i="34" s="1"/>
  <c r="AM90" i="34" s="1"/>
  <c r="AM88" i="34"/>
  <c r="AM84" i="34"/>
  <c r="AM89" i="34" s="1"/>
  <c r="AO83" i="34" l="1"/>
  <c r="AP79" i="34"/>
  <c r="AP83" i="34" s="1"/>
  <c r="AN86" i="34"/>
  <c r="AN87" i="34" s="1"/>
  <c r="AN90" i="34" s="1"/>
  <c r="AN84" i="34"/>
  <c r="AN89" i="34" s="1"/>
  <c r="AN88" i="34"/>
  <c r="AP86" i="34" l="1"/>
  <c r="AP84" i="34"/>
  <c r="AP88"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<sst xmlns="http://schemas.openxmlformats.org/spreadsheetml/2006/main" count="1122" uniqueCount="630">
  <si>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</si>
  <si>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</si>
  <si>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</si>
  <si>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</si>
  <si>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</si>
  <si>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</si>
  <si>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</si>
  <si>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</si>
  <si>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</si>
  <si>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</si>
  <si>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</si>
  <si>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</si>
  <si>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</si>
  <si>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</si>
  <si>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</si>
  <si>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</si>
  <si>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</si>
  <si>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</si>
  <si>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</si>
  <si>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</si>
  <si>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</si>
  <si>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</si>
  <si>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</si>
  <si>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</si>
  <si>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</si>
  <si>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</si>
  <si>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</si>
  <si>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</si>
  <si>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</si>
  <si>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</si>
  <si>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</si>
  <si>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</si>
  <si>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</si>
  <si>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</si>
  <si>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</si>
  <si>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</si>
  <si>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</si>
  <si>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</si>
  <si>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</si>
  <si>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</si>
  <si>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</si>
  <si>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</si>
  <si>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</si>
  <si>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</si>
  <si>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</si>
  <si>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</si>
  <si>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</si>
  <si>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</si>
  <si>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</si>
  <si>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</si>
  <si>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</si>
  <si>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</si>
  <si>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</si>
  <si>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</si>
  <si>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</si>
  <si>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</si>
  <si>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</si>
  <si>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</si>
  <si>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</si>
  <si>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</si>
  <si>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</si>
  <si>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</si>
  <si>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</si>
  <si>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</si>
  <si>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</si>
  <si>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</si>
  <si>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</si>
  <si>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</si>
  <si>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</si>
  <si>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</si>
  <si>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</si>
  <si>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</si>
  <si>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</si>
  <si>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</si>
  <si>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</si>
  <si>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</si>
  <si>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</si>
  <si>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</si>
  <si>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</si>
  <si>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</si>
  <si>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</si>
  <si>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</si>
  <si>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</si>
  <si>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</si>
  <si>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</si>
  <si>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</si>
  <si>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</si>
  <si>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</si>
  <si>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</si>
  <si>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</si>
  <si>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</si>
  <si>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</si>
  <si>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</si>
  <si>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</si>
  <si>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</si>
  <si>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</si>
  <si>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</si>
  <si>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</si>
  <si>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</si>
  <si>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</si>
  <si>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</si>
  <si>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</si>
  <si>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</si>
  <si>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</si>
  <si>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</si>
  <si>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</si>
  <si>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</si>
  <si>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</si>
  <si>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</si>
  <si>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</si>
  <si>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</si>
  <si>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</si>
  <si>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</si>
  <si>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</si>
  <si>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</si>
  <si>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</si>
  <si>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</si>
  <si>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</si>
  <si>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</si>
  <si>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</si>
  <si>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</si>
  <si>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</si>
  <si>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</si>
  <si>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</si>
  <si>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</si>
  <si>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</si>
  <si>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</si>
  <si>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</si>
  <si>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</si>
  <si>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</si>
  <si>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</si>
  <si>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</si>
  <si>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</si>
  <si>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</si>
  <si>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</si>
  <si>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</si>
  <si>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</si>
  <si>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</si>
  <si>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</si>
  <si>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</si>
  <si>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</si>
  <si>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</si>
  <si>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</si>
  <si>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</si>
  <si>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</si>
  <si>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</si>
  <si>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</si>
  <si>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</si>
  <si>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</si>
  <si>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</si>
  <si>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</si>
  <si>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</si>
  <si>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</si>
  <si>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</si>
  <si>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</si>
  <si>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</si>
  <si>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</si>
  <si>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</si>
  <si>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</si>
  <si>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</si>
  <si>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</si>
  <si>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</si>
  <si>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</si>
  <si>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</si>
  <si>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</si>
  <si>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</si>
  <si>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</si>
  <si>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</si>
  <si>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</si>
  <si>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</si>
  <si>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</si>
  <si>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</si>
  <si>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</si>
  <si>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</si>
  <si>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</si>
  <si>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</si>
  <si>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</si>
  <si>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</si>
  <si>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</si>
  <si>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</si>
  <si>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</si>
  <si>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</si>
  <si>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</si>
  <si>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</si>
  <si>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</si>
  <si>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</si>
  <si>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</si>
  <si>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</si>
  <si>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</si>
  <si>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</si>
  <si>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</si>
  <si>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</si>
  <si>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</si>
  <si>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</si>
  <si>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</si>
  <si>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</si>
  <si>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</si>
  <si>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</si>
  <si>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</si>
  <si>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</si>
  <si>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</si>
  <si>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</si>
  <si>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</si>
  <si>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</si>
  <si>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</si>
  <si>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</si>
  <si>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</si>
  <si>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</si>
  <si>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</si>
  <si>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</si>
  <si>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</si>
  <si>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</si>
  <si>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</si>
  <si>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</si>
  <si>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</si>
  <si>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</si>
  <si>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</si>
  <si>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</si>
  <si>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</si>
  <si>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</si>
  <si>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</si>
  <si>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</si>
  <si>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</si>
  <si>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</si>
  <si>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</si>
  <si>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</si>
  <si>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</si>
  <si>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</si>
  <si>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</si>
  <si>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</si>
  <si>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</si>
  <si>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</si>
  <si>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</si>
  <si>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</si>
  <si>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</si>
  <si>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</si>
  <si>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</si>
  <si>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</si>
  <si>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</si>
  <si>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</si>
  <si>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</si>
  <si>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</si>
  <si>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</si>
  <si>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</si>
  <si>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</si>
  <si>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</si>
  <si>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</si>
  <si>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</si>
  <si>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</si>
  <si>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</si>
  <si>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</si>
  <si>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</si>
  <si>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</si>
  <si>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</si>
  <si>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</si>
  <si>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</si>
  <si>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</si>
  <si>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</si>
  <si>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</si>
  <si>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</si>
  <si>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</si>
  <si>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</si>
  <si>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</si>
  <si>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</si>
  <si>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</si>
  <si>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</si>
  <si>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</si>
  <si>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</si>
  <si>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</si>
  <si>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</si>
  <si>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</si>
  <si>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</si>
  <si>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</si>
  <si>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</si>
  <si>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</si>
  <si>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</si>
  <si>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</si>
  <si>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</si>
  <si>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</si>
  <si>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</si>
  <si>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</si>
  <si>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</si>
  <si>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</si>
  <si>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</si>
  <si>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</si>
  <si>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</si>
  <si>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</si>
  <si>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</si>
  <si>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</si>
  <si>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</si>
  <si>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</si>
  <si>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</si>
  <si>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</si>
  <si>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</si>
  <si>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</si>
  <si>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</si>
  <si>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</si>
  <si>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</si>
  <si>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</si>
  <si>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</si>
  <si>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</si>
  <si>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</si>
  <si>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</si>
  <si>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</si>
  <si>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</si>
  <si>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</si>
  <si>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</si>
  <si>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</si>
  <si>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</si>
  <si>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</si>
  <si>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</si>
  <si>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</si>
  <si>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</si>
  <si>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</si>
  <si>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</si>
  <si>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</si>
  <si>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</si>
  <si>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</si>
  <si>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</si>
  <si>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</si>
  <si>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</si>
  <si>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</si>
  <si>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</si>
  <si>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</si>
  <si>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</si>
  <si>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</si>
  <si>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</si>
  <si>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</si>
  <si>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</si>
  <si>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</si>
  <si>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</si>
  <si>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</si>
  <si>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</si>
  <si>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</si>
  <si>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</si>
  <si>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</si>
  <si>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</si>
  <si>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</si>
  <si>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</si>
  <si>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</si>
  <si>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</si>
  <si>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</si>
  <si>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</si>
  <si>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</si>
  <si>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</si>
  <si>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</si>
  <si>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</si>
  <si>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</si>
  <si>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</si>
  <si>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</si>
  <si>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</si>
  <si>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</si>
  <si>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</si>
  <si>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</si>
  <si>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</si>
  <si>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</si>
  <si>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</si>
  <si>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</si>
  <si>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</si>
  <si>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</si>
  <si>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</si>
  <si>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</si>
  <si>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</si>
  <si>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</si>
  <si>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</si>
  <si>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</si>
  <si>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</si>
  <si>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</si>
  <si>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</si>
  <si>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</si>
  <si>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</si>
  <si>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</si>
  <si>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</si>
  <si>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</si>
  <si>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</si>
  <si>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</si>
  <si>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</si>
  <si>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</si>
  <si>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</si>
  <si>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</si>
  <si>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</si>
  <si>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</si>
  <si>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</si>
  <si>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</si>
  <si>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</si>
  <si>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</si>
  <si>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</si>
  <si>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</si>
  <si>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</si>
  <si>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</si>
  <si>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</si>
  <si>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</si>
  <si>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</si>
  <si>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</si>
  <si>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</si>
  <si>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</si>
  <si>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</si>
  <si>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</si>
  <si>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</si>
  <si>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</si>
  <si>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</si>
  <si>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</si>
  <si>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</si>
  <si>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</si>
  <si>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</si>
  <si>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</si>
  <si>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</si>
  <si>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</si>
  <si>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</si>
  <si>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</si>
  <si>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</si>
  <si>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</si>
  <si>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</si>
  <si>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</si>
  <si>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</si>
  <si>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</si>
  <si>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</si>
  <si>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</si>
  <si>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</si>
  <si>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</si>
  <si>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</si>
  <si>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</si>
  <si>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</si>
  <si>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</si>
  <si>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</si>
  <si>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</si>
  <si>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</si>
  <si>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</si>
  <si>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</si>
  <si>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</si>
  <si>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</si>
  <si>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</si>
  <si>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</si>
  <si>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</si>
  <si>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</si>
  <si>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</si>
  <si>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</si>
  <si>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</si>
  <si>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</si>
  <si>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</si>
  <si>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</si>
  <si>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</si>
  <si>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</si>
  <si>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</si>
  <si>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</si>
  <si>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</si>
  <si>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</si>
  <si>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</si>
  <si>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</si>
  <si>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</si>
  <si>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</si>
  <si>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</si>
  <si>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</si>
  <si>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</si>
  <si>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</si>
  <si>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</si>
  <si>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</si>
  <si>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</si>
  <si>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</si>
  <si>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</si>
  <si>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</si>
  <si>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</si>
  <si>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</si>
  <si>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</si>
  <si>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</si>
  <si>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</si>
  <si>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</si>
  <si>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</si>
  <si>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</si>
  <si>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</si>
  <si>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</si>
  <si>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</si>
  <si>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</si>
  <si>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</si>
  <si>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</si>
  <si>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</si>
  <si>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</si>
  <si>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</si>
  <si>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</si>
  <si>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</si>
  <si>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</si>
  <si>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</si>
  <si>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</si>
  <si>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</si>
  <si>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</si>
  <si>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</si>
  <si>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</si>
  <si>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</si>
  <si>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</si>
  <si>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</si>
  <si>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</si>
  <si>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</si>
  <si>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</si>
  <si>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</si>
  <si>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</si>
  <si>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</si>
  <si>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</si>
  <si>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</si>
  <si>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</si>
  <si>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</si>
  <si>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</si>
  <si>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</si>
  <si>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</si>
  <si>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</si>
  <si>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</si>
  <si>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</si>
  <si>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</si>
  <si>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</si>
  <si>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</si>
  <si>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</si>
  <si>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</si>
  <si>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</si>
  <si>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</si>
  <si>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</si>
  <si>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</si>
  <si>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</si>
  <si>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</si>
  <si>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</si>
  <si>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</si>
  <si>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</si>
  <si>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</si>
  <si>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</si>
  <si>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</si>
  <si>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</si>
  <si>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</si>
  <si>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</si>
  <si>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</si>
  <si>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</si>
  <si>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</si>
  <si>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</si>
  <si>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</si>
  <si>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</si>
  <si>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</si>
  <si>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</si>
  <si>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</si>
  <si>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</si>
  <si>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</si>
  <si>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</si>
  <si>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</si>
  <si>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</si>
  <si>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</si>
  <si>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</si>
  <si>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</si>
  <si>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</si>
  <si>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</si>
  <si>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</si>
  <si>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</si>
  <si>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</si>
  <si>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</si>
  <si>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</si>
  <si>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</si>
  <si>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</si>
  <si>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</si>
  <si>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</si>
  <si>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</si>
  <si>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</si>
  <si>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</si>
  <si>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</si>
  <si>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</si>
  <si>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</si>
  <si>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</si>
  <si>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</si>
  <si>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</si>
  <si>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</si>
  <si>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</si>
  <si>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</si>
  <si>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</si>
  <si>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</si>
  <si>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</si>
  <si>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</si>
  <si>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</si>
  <si>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</si>
  <si>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</si>
  <si>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</si>
  <si>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</si>
  <si>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</si>
  <si>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</si>
  <si>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Модернизация, техническое перевооружение</t>
  </si>
  <si>
    <t>Реконструкция, модернизация, техническое перевооружение прочих объектов основных средств</t>
  </si>
  <si>
    <t>Акционерное общество "Россети Янтарь" ДЗО  ПАО "Россети"</t>
  </si>
  <si>
    <t>2024 год</t>
  </si>
  <si>
    <t>2025 год</t>
  </si>
  <si>
    <t>АО "Россети Янтарь"</t>
  </si>
  <si>
    <t>2026 год</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</si>
  <si>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</si>
  <si>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</si>
  <si>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Предложение по корректировке  плана</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</si>
  <si>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</si>
  <si>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</si>
  <si>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</si>
  <si>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</si>
  <si>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</si>
  <si>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</si>
  <si>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</si>
  <si>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N_22-1360</t>
  </si>
  <si>
    <t>Создание системы регистрации аварийных процессов и событий в составе СОТИАССО ПС 110 кВ О-14 Мамоново</t>
  </si>
  <si>
    <t>Мамоновский городской округ</t>
  </si>
  <si>
    <t>Модернизация ПС 110 кВ О-14 Мамоново с установкой РАС реализуется на основании:
- программы внедрения и модернизации РАС на подстанциях АО "Россети Янтарь" на период 2022-2025 гг., утверждённой от 25 февраля 2022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№112-2022/ЯЭ на разработку проектной и рабочей документации по объекту: Создание системы регистрации аварийных процессов и событий  в составе СОТИАССО 
ПС 110 кВ О-14 Мамоново</t>
  </si>
  <si>
    <t>ПС 110 кВ О-14 Мамоново - 3,48 МВт  21.12.2022</t>
  </si>
  <si>
    <t>Факт 2023 года</t>
  </si>
  <si>
    <t>ГП</t>
  </si>
  <si>
    <t>Разработка рабочей документации, выполнение строительно-монтажных работ с поставкой оборудования по объекту: «Создание системы регистрации аварийных процессов и событий в составе СОТИАССО ПС 110 кВ О-14 Мамоново» (ТЗ № 112-2022/ЯЭ).</t>
  </si>
  <si>
    <t>НМЦ лота</t>
  </si>
  <si>
    <t>ВЗ</t>
  </si>
  <si>
    <t>ВЗЛ СЦ</t>
  </si>
  <si>
    <t>АО "Энергосервис Северо-Запада"</t>
  </si>
  <si>
    <t>ООО "Стройэнергоимпорт"</t>
  </si>
  <si>
    <t>ООО "Аврора Групп"</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</si>
  <si>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</si>
  <si>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</si>
  <si>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</si>
  <si>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</si>
  <si>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Эффект от снижения потерь электроэнергии, тыс.кВт*ч</t>
  </si>
  <si>
    <t xml:space="preserve"> тыс.кВт*ч</t>
  </si>
  <si>
    <t>Год раскрытия информации: 2025 год</t>
  </si>
  <si>
    <t>да</t>
  </si>
  <si>
    <t>З</t>
  </si>
  <si>
    <t xml:space="preserve"> по состоянию на 01.01.2025</t>
  </si>
  <si>
    <t>ПСД, утв. приказом № 210 от 10.12.2024</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</si>
  <si>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</si>
  <si>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</si>
  <si>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</si>
  <si>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</si>
  <si>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 xml:space="preserve">Принят к бухгалтерскому учету, оформлен акт приемки законченного строительством объекта </t>
  </si>
  <si>
    <t>Создание системы регистрации аварийных процессов и событий в составе СОТИАССО ПС 110 кВ О-14 Мамоново: Монтаж шкафа регистрации аварийных сигналов Ш2600.03.524.03.524 – 
1 шт. с микропроцессорными терминалами ТОР 300 РАС 524 – 2 шт. (аналоговых сигналов – 46 шт., дискретных сигналов – 73 шт.);</t>
  </si>
  <si>
    <t>шкаф регистрации аварийных сигналов Ш2600.03.524.03.524 – 1 шт. с микропроцессорными терминалами ТОР 300 РАС 524 – 2 шт. (аналоговых сигналов – 46 шт., дискретных сигналов – 73 шт.)</t>
  </si>
  <si>
    <t>АО "Энергосервис Северо-Запада" договор под ключ № 6555-24 от 06.06.2024 (ДС № 1 от 13.11.2024, ДС № 2 от 11.02.2025) в ценах 2024 года с НДС, млн. руб.</t>
  </si>
  <si>
    <t>АО "Энергосервис Северо-Запада" договор под ключ № 6555-24 от 06.06.2024 (ДС № 1 от 13.11.2024, ДС № 2 от 11.02.2025)</t>
  </si>
  <si>
    <t>ДС № 1 от 13.11.2024, ДС № 2 от 11.02.2025</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</si>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</sst>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scheme val="minor"/>
    </font>
    <font>
      <sz val="12"/>
      <color rgb="FF000000"/>
      <name val="Times New Roman"/>
      <family val="1"/>
      <charset val="204"/>
    </font>
    <font>
      <vertAlign val="superscript"/>
      <sz val="12"/>
      <color rgb="FF000000"/>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9"/>
      <color theme="3" tint="0.59999389629810485"/>
      <name val="Times New Roman"/>
      <family val="1"/>
      <charset val="204"/>
    </font>
    <font>
      <sz val="11"/>
      <color rgb="FFFF0000"/>
      <name val="Times New Roman"/>
      <family val="1"/>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4" fillId="0" borderId="0"/>
    <xf numFmtId="0" fontId="85" fillId="0" borderId="0"/>
    <xf numFmtId="0" fontId="1" fillId="0" borderId="0"/>
    <xf numFmtId="0" fontId="1" fillId="0" borderId="0"/>
    <xf numFmtId="0" fontId="44" fillId="0" borderId="0"/>
    <xf numFmtId="164" fontId="44" fillId="0" borderId="0" applyFont="0" applyFill="0" applyBorder="0" applyAlignment="0" applyProtection="0"/>
    <xf numFmtId="9" fontId="1" fillId="0" borderId="0" applyFont="0" applyFill="0" applyBorder="0" applyAlignment="0" applyProtection="0"/>
  </cellStyleXfs>
  <cellXfs count="5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6" fillId="0" borderId="47" xfId="67" applyNumberFormat="1" applyFont="1" applyFill="1" applyBorder="1" applyAlignment="1">
      <alignment vertical="center"/>
    </xf>
    <xf numFmtId="3" fontId="77" fillId="0" borderId="47" xfId="67" applyNumberFormat="1" applyFont="1" applyFill="1" applyBorder="1" applyAlignment="1">
      <alignment vertical="center"/>
    </xf>
    <xf numFmtId="3" fontId="76" fillId="0" borderId="48" xfId="67" applyNumberFormat="1" applyFont="1" applyFill="1" applyBorder="1" applyAlignment="1">
      <alignment vertical="center"/>
    </xf>
    <xf numFmtId="0" fontId="60" fillId="0" borderId="46" xfId="62" applyFont="1" applyFill="1" applyBorder="1"/>
    <xf numFmtId="0" fontId="78"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8" fillId="0" borderId="0" xfId="62" applyFont="1" applyFill="1"/>
    <xf numFmtId="0" fontId="66" fillId="0" borderId="0" xfId="67" applyFont="1" applyFill="1" applyAlignment="1">
      <alignment vertical="center" wrapText="1"/>
    </xf>
    <xf numFmtId="174" fontId="76" fillId="0" borderId="1" xfId="67" applyNumberFormat="1" applyFont="1" applyFill="1" applyBorder="1" applyAlignment="1">
      <alignment vertical="center"/>
    </xf>
    <xf numFmtId="0" fontId="72" fillId="0" borderId="0" xfId="67" applyFont="1" applyFill="1" applyAlignment="1">
      <alignment vertical="center" wrapText="1"/>
    </xf>
    <xf numFmtId="0" fontId="79"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0" fillId="0" borderId="1" xfId="0" applyNumberFormat="1" applyFont="1" applyFill="1" applyBorder="1" applyAlignment="1">
      <alignment horizontal="center" vertical="center" wrapText="1"/>
    </xf>
    <xf numFmtId="4" fontId="80"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83"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xf numFmtId="10" fontId="61" fillId="30" borderId="1" xfId="62" applyNumberFormat="1"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80" fillId="0" borderId="1" xfId="0" applyNumberFormat="1" applyFont="1" applyFill="1" applyBorder="1" applyAlignment="1">
      <alignment horizontal="center" vertical="center" wrapText="1"/>
    </xf>
    <xf numFmtId="4" fontId="81" fillId="0" borderId="1" xfId="0" applyNumberFormat="1" applyFont="1" applyFill="1" applyBorder="1" applyAlignment="1">
      <alignment horizontal="center" vertical="center" wrapText="1"/>
    </xf>
    <xf numFmtId="14" fontId="80"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6" fillId="0" borderId="1" xfId="1" applyFont="1" applyFill="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175"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7"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7"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0" fontId="42" fillId="0" borderId="57" xfId="2" applyFont="1" applyFill="1" applyBorder="1" applyAlignment="1">
      <alignment horizontal="center" vertical="center" wrapText="1"/>
    </xf>
    <xf numFmtId="0" fontId="42" fillId="0" borderId="56" xfId="2" applyFont="1" applyFill="1" applyBorder="1" applyAlignment="1">
      <alignment horizontal="center" vertical="center" wrapText="1"/>
    </xf>
    <xf numFmtId="49" fontId="37" fillId="0" borderId="58" xfId="49" applyNumberFormat="1" applyFont="1" applyFill="1" applyBorder="1" applyAlignment="1">
      <alignment horizontal="center" vertical="center"/>
    </xf>
    <xf numFmtId="49" fontId="80" fillId="0" borderId="58" xfId="0" applyNumberFormat="1" applyFont="1" applyFill="1" applyBorder="1" applyAlignment="1">
      <alignment horizontal="center" vertical="center" wrapText="1"/>
    </xf>
    <xf numFmtId="49" fontId="37" fillId="0" borderId="58" xfId="49" applyNumberFormat="1" applyFont="1" applyFill="1" applyBorder="1" applyAlignment="1">
      <alignment horizontal="center" vertical="center" wrapText="1"/>
    </xf>
    <xf numFmtId="4" fontId="80" fillId="0" borderId="58" xfId="0" applyNumberFormat="1" applyFont="1" applyFill="1" applyBorder="1" applyAlignment="1">
      <alignment horizontal="center" vertical="center" wrapText="1"/>
    </xf>
    <xf numFmtId="4" fontId="81" fillId="0" borderId="58" xfId="0" applyNumberFormat="1" applyFont="1" applyFill="1" applyBorder="1" applyAlignment="1">
      <alignment horizontal="center" vertical="center" wrapText="1"/>
    </xf>
    <xf numFmtId="14" fontId="80" fillId="0" borderId="58" xfId="0" applyNumberFormat="1" applyFont="1" applyFill="1" applyBorder="1" applyAlignment="1">
      <alignment horizontal="center" vertical="center" wrapText="1"/>
    </xf>
    <xf numFmtId="14" fontId="37" fillId="0" borderId="58" xfId="49" applyNumberFormat="1" applyFont="1" applyFill="1" applyBorder="1" applyAlignment="1">
      <alignment horizontal="center" vertical="center"/>
    </xf>
    <xf numFmtId="0" fontId="36" fillId="0" borderId="58" xfId="49" applyFont="1" applyFill="1" applyBorder="1"/>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3" fontId="92" fillId="0" borderId="60" xfId="67" applyNumberFormat="1" applyFont="1" applyFill="1" applyBorder="1" applyAlignment="1">
      <alignment horizontal="center" vertical="center"/>
    </xf>
    <xf numFmtId="0" fontId="92" fillId="0" borderId="59" xfId="67" applyFont="1" applyFill="1" applyBorder="1" applyAlignment="1">
      <alignment horizontal="center" vertical="center"/>
    </xf>
    <xf numFmtId="0" fontId="93" fillId="0" borderId="59" xfId="62" applyFont="1" applyFill="1" applyBorder="1" applyAlignment="1">
      <alignment horizontal="center"/>
    </xf>
    <xf numFmtId="0" fontId="94" fillId="32" borderId="59" xfId="62" applyFont="1" applyFill="1" applyBorder="1" applyAlignment="1">
      <alignment horizontal="left" vertical="center" wrapText="1"/>
    </xf>
    <xf numFmtId="0" fontId="94" fillId="0" borderId="59" xfId="62" applyFont="1" applyFill="1" applyBorder="1" applyAlignment="1">
      <alignment horizontal="left" vertical="center" wrapText="1"/>
    </xf>
    <xf numFmtId="0" fontId="94" fillId="0" borderId="59" xfId="62" applyFont="1" applyFill="1" applyBorder="1" applyAlignment="1">
      <alignment horizontal="center" wrapText="1"/>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0" borderId="59" xfId="62" applyFont="1" applyFill="1" applyBorder="1" applyAlignment="1">
      <alignment horizontal="left" vertical="center" wrapText="1"/>
    </xf>
    <xf numFmtId="0" fontId="44" fillId="27" borderId="59" xfId="62" applyFill="1" applyBorder="1" applyAlignment="1">
      <alignment horizontal="center" vertical="center" wrapText="1"/>
    </xf>
    <xf numFmtId="0" fontId="44" fillId="0" borderId="59" xfId="62" applyBorder="1" applyAlignment="1">
      <alignment horizontal="center" vertical="center" wrapText="1"/>
    </xf>
    <xf numFmtId="10" fontId="94" fillId="32" borderId="59" xfId="62" applyNumberFormat="1" applyFont="1" applyFill="1" applyBorder="1"/>
    <xf numFmtId="0" fontId="95" fillId="0" borderId="0" xfId="50" applyFont="1"/>
    <xf numFmtId="0" fontId="40" fillId="33"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2" fontId="11" fillId="0" borderId="0" xfId="2" applyNumberFormat="1" applyFont="1" applyFill="1"/>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2" xfId="2" applyFont="1" applyFill="1" applyBorder="1" applyAlignment="1">
      <alignment horizontal="center" vertical="center" wrapText="1"/>
    </xf>
    <xf numFmtId="175" fontId="42" fillId="0" borderId="61" xfId="2" applyNumberFormat="1" applyFont="1" applyFill="1" applyBorder="1" applyAlignment="1">
      <alignment horizontal="center" vertical="center" wrapText="1"/>
    </xf>
    <xf numFmtId="175" fontId="42" fillId="0" borderId="61" xfId="2" applyNumberFormat="1" applyFont="1" applyBorder="1" applyAlignment="1">
      <alignment horizontal="center" vertical="center"/>
    </xf>
    <xf numFmtId="175" fontId="43" fillId="0" borderId="61" xfId="45" applyNumberFormat="1" applyFont="1" applyFill="1" applyBorder="1" applyAlignment="1">
      <alignment horizontal="center" vertical="center" wrapText="1"/>
    </xf>
    <xf numFmtId="0" fontId="39" fillId="0" borderId="51" xfId="1" applyFont="1" applyBorder="1" applyAlignment="1">
      <alignment horizontal="center" vertical="center" wrapText="1"/>
    </xf>
    <xf numFmtId="0" fontId="11" fillId="0" borderId="65" xfId="2" applyFont="1" applyFill="1" applyBorder="1" applyAlignment="1">
      <alignment horizontal="center" vertical="center"/>
    </xf>
    <xf numFmtId="14" fontId="11" fillId="0" borderId="65" xfId="2" applyNumberFormat="1" applyFont="1" applyBorder="1" applyAlignment="1">
      <alignment horizontal="center" vertical="center" wrapText="1"/>
    </xf>
    <xf numFmtId="14" fontId="11" fillId="0" borderId="65" xfId="2" applyNumberFormat="1" applyFont="1" applyFill="1" applyBorder="1" applyAlignment="1">
      <alignment horizontal="center" vertical="center" wrapText="1"/>
    </xf>
    <xf numFmtId="14" fontId="11" fillId="0" borderId="65" xfId="2" applyNumberFormat="1" applyFont="1" applyFill="1" applyBorder="1" applyAlignment="1">
      <alignment horizontal="center" vertical="center"/>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wrapText="1"/>
    </xf>
    <xf numFmtId="175" fontId="42" fillId="0" borderId="65" xfId="2" applyNumberFormat="1"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96" fillId="0" borderId="0" xfId="2" applyFont="1" applyFill="1" applyAlignment="1">
      <alignment horizontal="center" vertical="center"/>
    </xf>
    <xf numFmtId="0" fontId="71" fillId="0" borderId="0" xfId="2" applyFont="1" applyFill="1" applyAlignment="1">
      <alignment vertical="center"/>
    </xf>
    <xf numFmtId="0" fontId="11" fillId="0" borderId="0" xfId="2" applyFill="1"/>
    <xf numFmtId="10" fontId="40" fillId="0" borderId="49" xfId="80" applyNumberFormat="1" applyFont="1" applyFill="1" applyBorder="1" applyAlignment="1">
      <alignment horizontal="left" vertical="center" wrapText="1"/>
    </xf>
    <xf numFmtId="2" fontId="40" fillId="0" borderId="49" xfId="2" applyNumberFormat="1" applyFont="1" applyFill="1" applyBorder="1" applyAlignment="1">
      <alignment horizontal="left" vertical="center" wrapText="1"/>
    </xf>
    <xf numFmtId="0" fontId="7" fillId="0" borderId="65"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42" fillId="0" borderId="6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42" fillId="0" borderId="61" xfId="5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97" fillId="32" borderId="67" xfId="62" applyFont="1" applyFill="1" applyBorder="1" applyAlignment="1">
      <alignment horizont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xfId="80" builtinId="5"/>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-654221.45866213972</c:v>
                </c:pt>
                <c:pt idx="1">
                  <c:v>-8505627.181732541</c:v>
                </c:pt>
                <c:pt idx="2">
                  <c:v>0</c:v>
                </c:pt>
                <c:pt idx="3">
                  <c:v>-108978.76085831343</c:v>
                </c:pt>
                <c:pt idx="4">
                  <c:v>0</c:v>
                </c:pt>
                <c:pt idx="5">
                  <c:v>0</c:v>
                </c:pt>
                <c:pt idx="6">
                  <c:v>-84393.336664036979</c:v>
                </c:pt>
                <c:pt idx="7">
                  <c:v>0</c:v>
                </c:pt>
                <c:pt idx="8">
                  <c:v>0</c:v>
                </c:pt>
                <c:pt idx="9">
                  <c:v>-65354.34260029185</c:v>
                </c:pt>
                <c:pt idx="10">
                  <c:v>0</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-654221.45866213972</c:v>
                </c:pt>
                <c:pt idx="1">
                  <c:v>-9159848.6403946802</c:v>
                </c:pt>
                <c:pt idx="2">
                  <c:v>-9159848.6403946802</c:v>
                </c:pt>
                <c:pt idx="3">
                  <c:v>-9268827.4012529943</c:v>
                </c:pt>
                <c:pt idx="4">
                  <c:v>-9268827.4012529943</c:v>
                </c:pt>
                <c:pt idx="5">
                  <c:v>-9268827.4012529943</c:v>
                </c:pt>
                <c:pt idx="6">
                  <c:v>-9353220.7379170321</c:v>
                </c:pt>
                <c:pt idx="7">
                  <c:v>-9353220.7379170321</c:v>
                </c:pt>
                <c:pt idx="8">
                  <c:v>-9353220.7379170321</c:v>
                </c:pt>
                <c:pt idx="9">
                  <c:v>-9418575.0805173237</c:v>
                </c:pt>
                <c:pt idx="10">
                  <c:v>-9418575.0805173237</c:v>
                </c:pt>
              </c:numCache>
            </c:numRef>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23733856"/>
        <c:axId val="223734248"/>
      </c:lineChart>
      <c:catAx>
        <c:axId val="223733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4248"/>
        <c:crosses val="autoZero"/>
        <c:auto val="1"/>
        <c:lblAlgn val="ctr"/>
        <c:lblOffset val="100"/>
        <c:noMultiLvlLbl val="0"/>
      </c:catAx>
      <c:valAx>
        <c:axId val="2237342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3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6722</xdr:rowOff>
    </xdr:from>
    <xdr:to>
      <xdr:col>8</xdr:col>
      <xdr:colOff>0</xdr:colOff>
      <xdr:row>45</xdr:row>
      <xdr:rowOff>56028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427" t="s">
        <v>614</v>
      </c>
      <c r="B5" s="427"/>
      <c r="C5" s="427"/>
      <c r="D5" s="128"/>
      <c r="E5" s="128"/>
      <c r="F5" s="128"/>
      <c r="G5" s="128"/>
      <c r="H5" s="128"/>
      <c r="I5" s="128"/>
    </row>
    <row r="6" spans="1:21" s="11" customFormat="1" ht="18.75" x14ac:dyDescent="0.3">
      <c r="A6" s="16"/>
      <c r="E6" s="15"/>
      <c r="F6" s="15"/>
      <c r="G6" s="14"/>
    </row>
    <row r="7" spans="1:21"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32" t="s">
        <v>579</v>
      </c>
      <c r="B9" s="432"/>
      <c r="C9" s="432"/>
      <c r="D9" s="7"/>
      <c r="E9" s="7"/>
      <c r="F9" s="7"/>
      <c r="G9" s="7"/>
      <c r="H9" s="12"/>
      <c r="I9" s="12"/>
      <c r="J9" s="12"/>
      <c r="K9" s="12"/>
      <c r="L9" s="12"/>
      <c r="M9" s="12"/>
      <c r="N9" s="12"/>
      <c r="O9" s="12"/>
      <c r="P9" s="12"/>
      <c r="Q9" s="12"/>
      <c r="R9" s="12"/>
      <c r="S9" s="12"/>
      <c r="T9" s="12"/>
      <c r="U9" s="12"/>
    </row>
    <row r="10" spans="1:21"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30" t="s">
        <v>594</v>
      </c>
      <c r="B12" s="430"/>
      <c r="C12" s="430"/>
      <c r="D12" s="7"/>
      <c r="E12" s="7"/>
      <c r="F12" s="7"/>
      <c r="G12" s="7"/>
      <c r="H12" s="12"/>
      <c r="I12" s="12"/>
      <c r="J12" s="12"/>
      <c r="K12" s="12"/>
      <c r="L12" s="12"/>
      <c r="M12" s="12"/>
      <c r="N12" s="12"/>
      <c r="O12" s="12"/>
      <c r="P12" s="12"/>
      <c r="Q12" s="12"/>
      <c r="R12" s="12"/>
      <c r="S12" s="12"/>
      <c r="T12" s="12"/>
      <c r="U12" s="12"/>
    </row>
    <row r="13" spans="1:21"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429" t="s">
        <v>595</v>
      </c>
      <c r="B15" s="429"/>
      <c r="C15" s="429"/>
      <c r="D15" s="7"/>
      <c r="E15" s="7"/>
      <c r="F15" s="7"/>
      <c r="G15" s="7"/>
      <c r="H15" s="7"/>
      <c r="I15" s="7"/>
      <c r="J15" s="7"/>
      <c r="K15" s="7"/>
      <c r="L15" s="7"/>
      <c r="M15" s="7"/>
      <c r="N15" s="7"/>
      <c r="O15" s="7"/>
      <c r="P15" s="7"/>
      <c r="Q15" s="7"/>
      <c r="R15" s="7"/>
      <c r="S15" s="7"/>
      <c r="T15" s="7"/>
      <c r="U15" s="7"/>
    </row>
    <row r="16" spans="1:21"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429" t="s">
        <v>464</v>
      </c>
      <c r="B18" s="430"/>
      <c r="C18" s="43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578</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568</v>
      </c>
      <c r="C23" s="125" t="s">
        <v>571</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424"/>
      <c r="B24" s="425"/>
      <c r="C24" s="426"/>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521</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2" t="s">
        <v>596</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519</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519</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519</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519</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519</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570</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519</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519</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519</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615</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519</v>
      </c>
      <c r="D38" s="22"/>
      <c r="E38" s="22"/>
      <c r="F38" s="22"/>
      <c r="G38" s="22"/>
      <c r="H38" s="22"/>
      <c r="I38" s="22"/>
      <c r="J38" s="22"/>
      <c r="K38" s="22"/>
      <c r="L38" s="22"/>
      <c r="M38" s="22"/>
      <c r="N38" s="22"/>
      <c r="O38" s="22"/>
      <c r="P38" s="22"/>
      <c r="Q38" s="22"/>
      <c r="R38" s="22"/>
      <c r="S38" s="22"/>
      <c r="T38" s="22"/>
      <c r="U38" s="22"/>
    </row>
    <row r="39" spans="1:21" ht="23.25" customHeight="1" x14ac:dyDescent="0.25">
      <c r="A39" s="424"/>
      <c r="B39" s="425"/>
      <c r="C39" s="426"/>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'!AC24,2)," млн рублей")</f>
        <v>Фтз=13,21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569</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569</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520</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520</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520</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50" t="s">
        <v>598</v>
      </c>
      <c r="D46" s="22"/>
      <c r="E46" s="22"/>
      <c r="F46" s="22"/>
      <c r="G46" s="22"/>
      <c r="H46" s="22"/>
      <c r="I46" s="22"/>
      <c r="J46" s="22"/>
      <c r="K46" s="22"/>
      <c r="L46" s="22"/>
      <c r="M46" s="22"/>
      <c r="N46" s="22"/>
      <c r="O46" s="22"/>
      <c r="P46" s="22"/>
      <c r="Q46" s="22"/>
      <c r="R46" s="22"/>
      <c r="S46" s="22"/>
      <c r="T46" s="22"/>
      <c r="U46" s="22"/>
    </row>
    <row r="47" spans="1:21" ht="18.75" customHeight="1" x14ac:dyDescent="0.25">
      <c r="A47" s="424"/>
      <c r="B47" s="425"/>
      <c r="C47" s="426"/>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13,21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11,01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8" sqref="O28"/>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85546875" style="60" customWidth="1"/>
    <col min="8" max="27" width="9" style="60" customWidth="1"/>
    <col min="28" max="28" width="13.140625" style="59" customWidth="1"/>
    <col min="29" max="29" width="24.85546875" style="59" customWidth="1"/>
    <col min="30" max="30" width="11.8554687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427" t="str">
        <f>'6.1. Паспорт сетевой график'!A5:K5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60"/>
      <c r="B5" s="60"/>
      <c r="C5" s="60"/>
      <c r="D5" s="60"/>
      <c r="E5" s="60"/>
      <c r="F5" s="60"/>
      <c r="AC5" s="14"/>
    </row>
    <row r="6" spans="1:29" ht="18.75" x14ac:dyDescent="0.25">
      <c r="A6" s="516" t="s">
        <v>7</v>
      </c>
      <c r="B6" s="516"/>
      <c r="C6" s="516"/>
      <c r="D6" s="516"/>
      <c r="E6" s="516"/>
      <c r="F6" s="516"/>
      <c r="G6" s="516"/>
      <c r="H6" s="516"/>
      <c r="I6" s="516"/>
      <c r="J6" s="516"/>
      <c r="K6" s="516"/>
      <c r="L6" s="516"/>
      <c r="M6" s="516"/>
      <c r="N6" s="516"/>
      <c r="O6" s="516"/>
      <c r="P6" s="516"/>
      <c r="Q6" s="516"/>
      <c r="R6" s="516"/>
      <c r="S6" s="516"/>
      <c r="T6" s="516"/>
      <c r="U6" s="516"/>
      <c r="V6" s="516"/>
      <c r="W6" s="516"/>
      <c r="X6" s="516"/>
      <c r="Y6" s="516"/>
      <c r="Z6" s="516"/>
      <c r="AA6" s="516"/>
      <c r="AB6" s="516"/>
      <c r="AC6" s="516"/>
    </row>
    <row r="7" spans="1:29"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2"/>
      <c r="AC7" s="292"/>
    </row>
    <row r="8" spans="1:29" x14ac:dyDescent="0.25">
      <c r="A8" s="517" t="str">
        <f>'6.1. Паспорт сетевой график'!A9</f>
        <v>Акционерное общество "Россети Янтарь" ДЗО  ПАО "Россети"</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518" t="s">
        <v>6</v>
      </c>
      <c r="B9" s="518"/>
      <c r="C9" s="518"/>
      <c r="D9" s="518"/>
      <c r="E9" s="518"/>
      <c r="F9" s="518"/>
      <c r="G9" s="518"/>
      <c r="H9" s="518"/>
      <c r="I9" s="518"/>
      <c r="J9" s="518"/>
      <c r="K9" s="518"/>
      <c r="L9" s="518"/>
      <c r="M9" s="518"/>
      <c r="N9" s="518"/>
      <c r="O9" s="518"/>
      <c r="P9" s="518"/>
      <c r="Q9" s="518"/>
      <c r="R9" s="518"/>
      <c r="S9" s="518"/>
      <c r="T9" s="518"/>
      <c r="U9" s="518"/>
      <c r="V9" s="518"/>
      <c r="W9" s="518"/>
      <c r="X9" s="518"/>
      <c r="Y9" s="518"/>
      <c r="Z9" s="518"/>
      <c r="AA9" s="518"/>
      <c r="AB9" s="518"/>
      <c r="AC9" s="518"/>
    </row>
    <row r="10" spans="1:29"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2"/>
      <c r="AC10" s="292"/>
    </row>
    <row r="11" spans="1:29" x14ac:dyDescent="0.25">
      <c r="A11" s="517" t="str">
        <f>'6.1. Паспорт сетевой график'!A12</f>
        <v>N_22-1360</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518" t="s">
        <v>5</v>
      </c>
      <c r="B12" s="518"/>
      <c r="C12" s="518"/>
      <c r="D12" s="518"/>
      <c r="E12" s="518"/>
      <c r="F12" s="518"/>
      <c r="G12" s="518"/>
      <c r="H12" s="518"/>
      <c r="I12" s="518"/>
      <c r="J12" s="518"/>
      <c r="K12" s="518"/>
      <c r="L12" s="518"/>
      <c r="M12" s="518"/>
      <c r="N12" s="518"/>
      <c r="O12" s="518"/>
      <c r="P12" s="518"/>
      <c r="Q12" s="518"/>
      <c r="R12" s="518"/>
      <c r="S12" s="518"/>
      <c r="T12" s="518"/>
      <c r="U12" s="518"/>
      <c r="V12" s="518"/>
      <c r="W12" s="518"/>
      <c r="X12" s="518"/>
      <c r="Y12" s="518"/>
      <c r="Z12" s="518"/>
      <c r="AA12" s="518"/>
      <c r="AB12" s="518"/>
      <c r="AC12" s="518"/>
    </row>
    <row r="13" spans="1:29" ht="16.5" customHeight="1"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70"/>
      <c r="AC13" s="70"/>
    </row>
    <row r="14" spans="1:29" ht="36" customHeight="1" x14ac:dyDescent="0.25">
      <c r="A14" s="520" t="str">
        <f>'6.1. Паспорт сетевой график'!A15</f>
        <v>Создание системы регистрации аварийных процессов и событий в составе СОТИАССО ПС 110 кВ О-14 Мамоново</v>
      </c>
      <c r="B14" s="520"/>
      <c r="C14" s="520"/>
      <c r="D14" s="520"/>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row>
    <row r="15" spans="1:29" ht="15.75" customHeight="1" x14ac:dyDescent="0.25">
      <c r="A15" s="518" t="s">
        <v>4</v>
      </c>
      <c r="B15" s="518"/>
      <c r="C15" s="518"/>
      <c r="D15" s="518"/>
      <c r="E15" s="518"/>
      <c r="F15" s="518"/>
      <c r="G15" s="518"/>
      <c r="H15" s="518"/>
      <c r="I15" s="518"/>
      <c r="J15" s="518"/>
      <c r="K15" s="518"/>
      <c r="L15" s="518"/>
      <c r="M15" s="518"/>
      <c r="N15" s="518"/>
      <c r="O15" s="518"/>
      <c r="P15" s="518"/>
      <c r="Q15" s="518"/>
      <c r="R15" s="518"/>
      <c r="S15" s="518"/>
      <c r="T15" s="518"/>
      <c r="U15" s="518"/>
      <c r="V15" s="518"/>
      <c r="W15" s="518"/>
      <c r="X15" s="518"/>
      <c r="Y15" s="518"/>
      <c r="Z15" s="518"/>
      <c r="AA15" s="518"/>
      <c r="AB15" s="518"/>
      <c r="AC15" s="518"/>
    </row>
    <row r="16" spans="1:29"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7" spans="1:32" x14ac:dyDescent="0.25">
      <c r="A17" s="60"/>
      <c r="AB17" s="60"/>
    </row>
    <row r="18" spans="1:32" x14ac:dyDescent="0.25">
      <c r="A18" s="522" t="s">
        <v>449</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60"/>
      <c r="B19" s="60"/>
      <c r="C19" s="60"/>
      <c r="D19" s="60"/>
      <c r="E19" s="60"/>
      <c r="F19" s="60"/>
      <c r="AB19" s="60"/>
    </row>
    <row r="20" spans="1:32" ht="33" customHeight="1" x14ac:dyDescent="0.25">
      <c r="A20" s="523" t="s">
        <v>181</v>
      </c>
      <c r="B20" s="523" t="s">
        <v>180</v>
      </c>
      <c r="C20" s="504" t="s">
        <v>179</v>
      </c>
      <c r="D20" s="504"/>
      <c r="E20" s="505" t="s">
        <v>178</v>
      </c>
      <c r="F20" s="505"/>
      <c r="G20" s="506" t="s">
        <v>599</v>
      </c>
      <c r="H20" s="509" t="s">
        <v>580</v>
      </c>
      <c r="I20" s="510"/>
      <c r="J20" s="510"/>
      <c r="K20" s="510"/>
      <c r="L20" s="509" t="s">
        <v>581</v>
      </c>
      <c r="M20" s="510"/>
      <c r="N20" s="510"/>
      <c r="O20" s="510"/>
      <c r="P20" s="509" t="s">
        <v>583</v>
      </c>
      <c r="Q20" s="510"/>
      <c r="R20" s="510"/>
      <c r="S20" s="510"/>
      <c r="T20" s="509" t="s">
        <v>587</v>
      </c>
      <c r="U20" s="510"/>
      <c r="V20" s="510"/>
      <c r="W20" s="510"/>
      <c r="X20" s="509" t="s">
        <v>588</v>
      </c>
      <c r="Y20" s="510"/>
      <c r="Z20" s="510"/>
      <c r="AA20" s="510"/>
      <c r="AB20" s="519" t="s">
        <v>177</v>
      </c>
      <c r="AC20" s="519"/>
      <c r="AD20" s="69"/>
      <c r="AE20" s="69"/>
      <c r="AF20" s="69"/>
    </row>
    <row r="21" spans="1:32" ht="99.75" customHeight="1" x14ac:dyDescent="0.25">
      <c r="A21" s="524"/>
      <c r="B21" s="524"/>
      <c r="C21" s="504"/>
      <c r="D21" s="504"/>
      <c r="E21" s="505"/>
      <c r="F21" s="505"/>
      <c r="G21" s="507"/>
      <c r="H21" s="511" t="s">
        <v>2</v>
      </c>
      <c r="I21" s="511"/>
      <c r="J21" s="511" t="s">
        <v>9</v>
      </c>
      <c r="K21" s="511"/>
      <c r="L21" s="511" t="s">
        <v>2</v>
      </c>
      <c r="M21" s="511"/>
      <c r="N21" s="511" t="s">
        <v>9</v>
      </c>
      <c r="O21" s="511"/>
      <c r="P21" s="511" t="s">
        <v>2</v>
      </c>
      <c r="Q21" s="511"/>
      <c r="R21" s="511" t="s">
        <v>9</v>
      </c>
      <c r="S21" s="511"/>
      <c r="T21" s="511" t="s">
        <v>2</v>
      </c>
      <c r="U21" s="511"/>
      <c r="V21" s="511" t="s">
        <v>9</v>
      </c>
      <c r="W21" s="511"/>
      <c r="X21" s="511" t="s">
        <v>2</v>
      </c>
      <c r="Y21" s="511"/>
      <c r="Z21" s="511" t="s">
        <v>9</v>
      </c>
      <c r="AA21" s="511"/>
      <c r="AB21" s="519"/>
      <c r="AC21" s="519"/>
    </row>
    <row r="22" spans="1:32" ht="89.25" customHeight="1" x14ac:dyDescent="0.25">
      <c r="A22" s="525"/>
      <c r="B22" s="525"/>
      <c r="C22" s="372" t="s">
        <v>2</v>
      </c>
      <c r="D22" s="372" t="s">
        <v>176</v>
      </c>
      <c r="E22" s="402" t="s">
        <v>589</v>
      </c>
      <c r="F22" s="413" t="s">
        <v>617</v>
      </c>
      <c r="G22" s="508"/>
      <c r="H22" s="403" t="s">
        <v>430</v>
      </c>
      <c r="I22" s="403" t="s">
        <v>431</v>
      </c>
      <c r="J22" s="403" t="s">
        <v>430</v>
      </c>
      <c r="K22" s="403" t="s">
        <v>431</v>
      </c>
      <c r="L22" s="403" t="s">
        <v>430</v>
      </c>
      <c r="M22" s="403" t="s">
        <v>431</v>
      </c>
      <c r="N22" s="403" t="s">
        <v>430</v>
      </c>
      <c r="O22" s="403" t="s">
        <v>431</v>
      </c>
      <c r="P22" s="403" t="s">
        <v>430</v>
      </c>
      <c r="Q22" s="403" t="s">
        <v>431</v>
      </c>
      <c r="R22" s="403" t="s">
        <v>430</v>
      </c>
      <c r="S22" s="403" t="s">
        <v>431</v>
      </c>
      <c r="T22" s="403" t="s">
        <v>430</v>
      </c>
      <c r="U22" s="403" t="s">
        <v>431</v>
      </c>
      <c r="V22" s="403" t="s">
        <v>430</v>
      </c>
      <c r="W22" s="403" t="s">
        <v>431</v>
      </c>
      <c r="X22" s="403" t="s">
        <v>430</v>
      </c>
      <c r="Y22" s="403" t="s">
        <v>431</v>
      </c>
      <c r="Z22" s="403" t="s">
        <v>430</v>
      </c>
      <c r="AA22" s="403" t="s">
        <v>431</v>
      </c>
      <c r="AB22" s="404" t="s">
        <v>2</v>
      </c>
      <c r="AC22" s="404" t="s">
        <v>9</v>
      </c>
    </row>
    <row r="23" spans="1:32" ht="19.5" customHeight="1" x14ac:dyDescent="0.25">
      <c r="A23" s="358">
        <v>1</v>
      </c>
      <c r="B23" s="358">
        <v>2</v>
      </c>
      <c r="C23" s="373">
        <v>3</v>
      </c>
      <c r="D23" s="373">
        <v>4</v>
      </c>
      <c r="E23" s="373">
        <v>5</v>
      </c>
      <c r="F23" s="414">
        <v>6</v>
      </c>
      <c r="G23" s="373">
        <v>7</v>
      </c>
      <c r="H23" s="373">
        <v>8</v>
      </c>
      <c r="I23" s="373">
        <v>9</v>
      </c>
      <c r="J23" s="373">
        <v>10</v>
      </c>
      <c r="K23" s="373">
        <v>11</v>
      </c>
      <c r="L23" s="373">
        <v>12</v>
      </c>
      <c r="M23" s="373">
        <v>13</v>
      </c>
      <c r="N23" s="373">
        <v>14</v>
      </c>
      <c r="O23" s="373">
        <v>15</v>
      </c>
      <c r="P23" s="373">
        <v>16</v>
      </c>
      <c r="Q23" s="373">
        <v>17</v>
      </c>
      <c r="R23" s="373">
        <v>18</v>
      </c>
      <c r="S23" s="373">
        <v>19</v>
      </c>
      <c r="T23" s="373">
        <v>20</v>
      </c>
      <c r="U23" s="373">
        <v>21</v>
      </c>
      <c r="V23" s="373">
        <v>22</v>
      </c>
      <c r="W23" s="373">
        <v>23</v>
      </c>
      <c r="X23" s="373">
        <v>24</v>
      </c>
      <c r="Y23" s="373">
        <v>25</v>
      </c>
      <c r="Z23" s="373">
        <v>26</v>
      </c>
      <c r="AA23" s="373">
        <v>27</v>
      </c>
      <c r="AB23" s="373">
        <v>28</v>
      </c>
      <c r="AC23" s="373">
        <v>29</v>
      </c>
    </row>
    <row r="24" spans="1:32" ht="47.25" customHeight="1" x14ac:dyDescent="0.25">
      <c r="A24" s="359">
        <v>1</v>
      </c>
      <c r="B24" s="360" t="s">
        <v>175</v>
      </c>
      <c r="C24" s="361">
        <f>SUM(C25:C29)</f>
        <v>12.41691937</v>
      </c>
      <c r="D24" s="405">
        <f t="shared" ref="D24:F24" si="0">SUM(D25:D29)</f>
        <v>0</v>
      </c>
      <c r="E24" s="405">
        <f t="shared" si="0"/>
        <v>12.41691937</v>
      </c>
      <c r="F24" s="415">
        <f t="shared" si="0"/>
        <v>8.1058357500000007</v>
      </c>
      <c r="G24" s="361">
        <f t="shared" ref="G24:I24" si="1">SUM(G25:G29)</f>
        <v>0</v>
      </c>
      <c r="H24" s="361">
        <f t="shared" si="1"/>
        <v>12.41691937</v>
      </c>
      <c r="I24" s="361">
        <f t="shared" si="1"/>
        <v>0</v>
      </c>
      <c r="J24" s="361">
        <f t="shared" ref="J24:K24" si="2">SUM(J25:J29)</f>
        <v>4.3110836199999998</v>
      </c>
      <c r="K24" s="361">
        <f t="shared" si="2"/>
        <v>0</v>
      </c>
      <c r="L24" s="361">
        <f t="shared" ref="L24:AA24" si="3">SUM(L25:L29)</f>
        <v>0</v>
      </c>
      <c r="M24" s="361">
        <f t="shared" si="3"/>
        <v>0</v>
      </c>
      <c r="N24" s="361">
        <f t="shared" si="3"/>
        <v>8.9022207799999986</v>
      </c>
      <c r="O24" s="361">
        <f t="shared" si="3"/>
        <v>0</v>
      </c>
      <c r="P24" s="361">
        <f>SUM(P25:P29)</f>
        <v>0</v>
      </c>
      <c r="Q24" s="361">
        <f t="shared" ref="Q24:S24" si="4">SUM(Q25:Q29)</f>
        <v>0</v>
      </c>
      <c r="R24" s="361">
        <f t="shared" si="4"/>
        <v>0</v>
      </c>
      <c r="S24" s="361">
        <f t="shared" si="4"/>
        <v>0</v>
      </c>
      <c r="T24" s="361">
        <f t="shared" si="3"/>
        <v>0</v>
      </c>
      <c r="U24" s="361">
        <f t="shared" si="3"/>
        <v>0</v>
      </c>
      <c r="V24" s="361">
        <f t="shared" si="3"/>
        <v>0</v>
      </c>
      <c r="W24" s="361">
        <f t="shared" si="3"/>
        <v>0</v>
      </c>
      <c r="X24" s="361">
        <f>SUM(X25:X29)</f>
        <v>0</v>
      </c>
      <c r="Y24" s="361">
        <f t="shared" si="3"/>
        <v>0</v>
      </c>
      <c r="Z24" s="361">
        <f t="shared" si="3"/>
        <v>0</v>
      </c>
      <c r="AA24" s="361">
        <f t="shared" si="3"/>
        <v>0</v>
      </c>
      <c r="AB24" s="361">
        <f>H24+L24+P24+T24+X24</f>
        <v>12.41691937</v>
      </c>
      <c r="AC24" s="357">
        <f>J24+N24+R24+V24+Z24</f>
        <v>13.213304399999998</v>
      </c>
    </row>
    <row r="25" spans="1:32" ht="24" customHeight="1" x14ac:dyDescent="0.25">
      <c r="A25" s="362" t="s">
        <v>174</v>
      </c>
      <c r="B25" s="363" t="s">
        <v>173</v>
      </c>
      <c r="C25" s="361">
        <v>0</v>
      </c>
      <c r="D25" s="405">
        <v>0</v>
      </c>
      <c r="E25" s="406">
        <f>C25</f>
        <v>0</v>
      </c>
      <c r="F25" s="415">
        <f>E25-G25-J25</f>
        <v>0</v>
      </c>
      <c r="G25" s="364">
        <v>0</v>
      </c>
      <c r="H25" s="364">
        <v>0</v>
      </c>
      <c r="I25" s="364">
        <v>0</v>
      </c>
      <c r="J25" s="364">
        <v>0</v>
      </c>
      <c r="K25" s="364">
        <v>0</v>
      </c>
      <c r="L25" s="364">
        <v>0</v>
      </c>
      <c r="M25" s="364">
        <v>0</v>
      </c>
      <c r="N25" s="364">
        <v>0</v>
      </c>
      <c r="O25" s="364">
        <f>N25</f>
        <v>0</v>
      </c>
      <c r="P25" s="364">
        <v>0</v>
      </c>
      <c r="Q25" s="364">
        <v>0</v>
      </c>
      <c r="R25" s="364">
        <v>0</v>
      </c>
      <c r="S25" s="364">
        <v>0</v>
      </c>
      <c r="T25" s="364">
        <v>0</v>
      </c>
      <c r="U25" s="364">
        <v>0</v>
      </c>
      <c r="V25" s="364">
        <v>0</v>
      </c>
      <c r="W25" s="364">
        <v>0</v>
      </c>
      <c r="X25" s="364">
        <v>0</v>
      </c>
      <c r="Y25" s="364">
        <v>0</v>
      </c>
      <c r="Z25" s="364">
        <v>0</v>
      </c>
      <c r="AA25" s="364">
        <v>0</v>
      </c>
      <c r="AB25" s="361">
        <f t="shared" ref="AB25:AB64" si="5">H25+L25+P25+T25+X25</f>
        <v>0</v>
      </c>
      <c r="AC25" s="357">
        <f t="shared" ref="AC25:AC64" si="6">J25+N25+R25+V25+Z25</f>
        <v>0</v>
      </c>
    </row>
    <row r="26" spans="1:32" x14ac:dyDescent="0.25">
      <c r="A26" s="362" t="s">
        <v>172</v>
      </c>
      <c r="B26" s="363" t="s">
        <v>171</v>
      </c>
      <c r="C26" s="361">
        <v>0</v>
      </c>
      <c r="D26" s="405">
        <v>0</v>
      </c>
      <c r="E26" s="406">
        <f>C26</f>
        <v>0</v>
      </c>
      <c r="F26" s="415">
        <f t="shared" ref="F26:F64" si="7">E26-G26-J26</f>
        <v>0</v>
      </c>
      <c r="G26" s="364">
        <v>0</v>
      </c>
      <c r="H26" s="364">
        <v>0</v>
      </c>
      <c r="I26" s="364">
        <v>0</v>
      </c>
      <c r="J26" s="364">
        <v>0</v>
      </c>
      <c r="K26" s="364">
        <v>0</v>
      </c>
      <c r="L26" s="364">
        <v>0</v>
      </c>
      <c r="M26" s="364">
        <v>0</v>
      </c>
      <c r="N26" s="364">
        <v>0</v>
      </c>
      <c r="O26" s="364">
        <f t="shared" ref="O26:O29" si="8">N26</f>
        <v>0</v>
      </c>
      <c r="P26" s="364">
        <v>0</v>
      </c>
      <c r="Q26" s="364">
        <v>0</v>
      </c>
      <c r="R26" s="364">
        <v>0</v>
      </c>
      <c r="S26" s="364">
        <v>0</v>
      </c>
      <c r="T26" s="364">
        <v>0</v>
      </c>
      <c r="U26" s="364">
        <v>0</v>
      </c>
      <c r="V26" s="364">
        <v>0</v>
      </c>
      <c r="W26" s="364">
        <v>0</v>
      </c>
      <c r="X26" s="364">
        <v>0</v>
      </c>
      <c r="Y26" s="364">
        <v>0</v>
      </c>
      <c r="Z26" s="364">
        <v>0</v>
      </c>
      <c r="AA26" s="364">
        <v>0</v>
      </c>
      <c r="AB26" s="361">
        <f t="shared" si="5"/>
        <v>0</v>
      </c>
      <c r="AC26" s="357">
        <f t="shared" si="6"/>
        <v>0</v>
      </c>
    </row>
    <row r="27" spans="1:32" ht="31.5" x14ac:dyDescent="0.25">
      <c r="A27" s="362" t="s">
        <v>170</v>
      </c>
      <c r="B27" s="363" t="s">
        <v>412</v>
      </c>
      <c r="C27" s="361">
        <v>12.41691937</v>
      </c>
      <c r="D27" s="405">
        <v>0</v>
      </c>
      <c r="E27" s="406">
        <f>C27</f>
        <v>12.41691937</v>
      </c>
      <c r="F27" s="415">
        <f t="shared" si="7"/>
        <v>8.1058357500000007</v>
      </c>
      <c r="G27" s="364">
        <v>0</v>
      </c>
      <c r="H27" s="364">
        <v>12.41691937</v>
      </c>
      <c r="I27" s="364">
        <v>0</v>
      </c>
      <c r="J27" s="364">
        <v>4.3110836199999998</v>
      </c>
      <c r="K27" s="364">
        <v>0</v>
      </c>
      <c r="L27" s="364">
        <v>0</v>
      </c>
      <c r="M27" s="364">
        <v>0</v>
      </c>
      <c r="N27" s="365">
        <v>8.9022207799999986</v>
      </c>
      <c r="O27" s="364">
        <v>0</v>
      </c>
      <c r="P27" s="364">
        <v>0</v>
      </c>
      <c r="Q27" s="364">
        <v>0</v>
      </c>
      <c r="R27" s="364">
        <v>0</v>
      </c>
      <c r="S27" s="364">
        <v>0</v>
      </c>
      <c r="T27" s="364">
        <v>0</v>
      </c>
      <c r="U27" s="364">
        <v>0</v>
      </c>
      <c r="V27" s="365">
        <v>0</v>
      </c>
      <c r="W27" s="364">
        <v>0</v>
      </c>
      <c r="X27" s="364">
        <v>0</v>
      </c>
      <c r="Y27" s="364">
        <v>0</v>
      </c>
      <c r="Z27" s="364">
        <v>0</v>
      </c>
      <c r="AA27" s="364">
        <v>0</v>
      </c>
      <c r="AB27" s="361">
        <f t="shared" si="5"/>
        <v>12.41691937</v>
      </c>
      <c r="AC27" s="357">
        <f t="shared" si="6"/>
        <v>13.213304399999998</v>
      </c>
    </row>
    <row r="28" spans="1:32" x14ac:dyDescent="0.25">
      <c r="A28" s="362" t="s">
        <v>169</v>
      </c>
      <c r="B28" s="363" t="s">
        <v>590</v>
      </c>
      <c r="C28" s="361">
        <v>0</v>
      </c>
      <c r="D28" s="405">
        <v>0</v>
      </c>
      <c r="E28" s="406">
        <f>C28</f>
        <v>0</v>
      </c>
      <c r="F28" s="415">
        <f t="shared" si="7"/>
        <v>0</v>
      </c>
      <c r="G28" s="364">
        <v>0</v>
      </c>
      <c r="H28" s="364">
        <v>0</v>
      </c>
      <c r="I28" s="364">
        <v>0</v>
      </c>
      <c r="J28" s="364">
        <v>0</v>
      </c>
      <c r="K28" s="364">
        <v>0</v>
      </c>
      <c r="L28" s="364">
        <v>0</v>
      </c>
      <c r="M28" s="364">
        <v>0</v>
      </c>
      <c r="N28" s="364">
        <v>0</v>
      </c>
      <c r="O28" s="364">
        <f t="shared" si="8"/>
        <v>0</v>
      </c>
      <c r="P28" s="364">
        <v>0</v>
      </c>
      <c r="Q28" s="364">
        <v>0</v>
      </c>
      <c r="R28" s="364">
        <v>0</v>
      </c>
      <c r="S28" s="364">
        <v>0</v>
      </c>
      <c r="T28" s="364">
        <v>0</v>
      </c>
      <c r="U28" s="364">
        <v>0</v>
      </c>
      <c r="V28" s="364">
        <v>0</v>
      </c>
      <c r="W28" s="364">
        <v>0</v>
      </c>
      <c r="X28" s="364">
        <v>0</v>
      </c>
      <c r="Y28" s="364">
        <v>0</v>
      </c>
      <c r="Z28" s="364">
        <v>0</v>
      </c>
      <c r="AA28" s="364">
        <v>0</v>
      </c>
      <c r="AB28" s="361">
        <f t="shared" si="5"/>
        <v>0</v>
      </c>
      <c r="AC28" s="357">
        <f t="shared" si="6"/>
        <v>0</v>
      </c>
    </row>
    <row r="29" spans="1:32" x14ac:dyDescent="0.25">
      <c r="A29" s="362" t="s">
        <v>168</v>
      </c>
      <c r="B29" s="68" t="s">
        <v>167</v>
      </c>
      <c r="C29" s="361">
        <v>0</v>
      </c>
      <c r="D29" s="405">
        <v>0</v>
      </c>
      <c r="E29" s="406">
        <f>C29</f>
        <v>0</v>
      </c>
      <c r="F29" s="415">
        <f t="shared" si="7"/>
        <v>0</v>
      </c>
      <c r="G29" s="364">
        <v>0</v>
      </c>
      <c r="H29" s="364">
        <v>0</v>
      </c>
      <c r="I29" s="364">
        <v>0</v>
      </c>
      <c r="J29" s="364">
        <v>0</v>
      </c>
      <c r="K29" s="364">
        <v>0</v>
      </c>
      <c r="L29" s="364">
        <v>0</v>
      </c>
      <c r="M29" s="364">
        <v>0</v>
      </c>
      <c r="N29" s="364">
        <v>0</v>
      </c>
      <c r="O29" s="364">
        <f t="shared" si="8"/>
        <v>0</v>
      </c>
      <c r="P29" s="364">
        <v>0</v>
      </c>
      <c r="Q29" s="364">
        <v>0</v>
      </c>
      <c r="R29" s="364">
        <v>0</v>
      </c>
      <c r="S29" s="364">
        <v>0</v>
      </c>
      <c r="T29" s="364">
        <v>0</v>
      </c>
      <c r="U29" s="364">
        <v>0</v>
      </c>
      <c r="V29" s="364">
        <v>0</v>
      </c>
      <c r="W29" s="364">
        <v>0</v>
      </c>
      <c r="X29" s="364">
        <v>0</v>
      </c>
      <c r="Y29" s="364">
        <v>0</v>
      </c>
      <c r="Z29" s="364">
        <v>0</v>
      </c>
      <c r="AA29" s="364">
        <v>0</v>
      </c>
      <c r="AB29" s="361">
        <f t="shared" si="5"/>
        <v>0</v>
      </c>
      <c r="AC29" s="357">
        <f t="shared" si="6"/>
        <v>0</v>
      </c>
    </row>
    <row r="30" spans="1:32" s="306" customFormat="1" ht="47.25" x14ac:dyDescent="0.25">
      <c r="A30" s="359" t="s">
        <v>61</v>
      </c>
      <c r="B30" s="360" t="s">
        <v>166</v>
      </c>
      <c r="C30" s="361">
        <f>SUM(C31:C34)</f>
        <v>10.347432810000001</v>
      </c>
      <c r="D30" s="405">
        <f t="shared" ref="D30:F30" si="9">SUM(D31:D34)</f>
        <v>0</v>
      </c>
      <c r="E30" s="405">
        <f t="shared" si="9"/>
        <v>10.347432810000001</v>
      </c>
      <c r="F30" s="415">
        <f t="shared" si="9"/>
        <v>9.6498044700000012</v>
      </c>
      <c r="G30" s="361">
        <f t="shared" ref="G30:I30" si="10">SUM(G31:G34)</f>
        <v>0</v>
      </c>
      <c r="H30" s="361">
        <f t="shared" si="10"/>
        <v>10.347432810000001</v>
      </c>
      <c r="I30" s="361">
        <f t="shared" si="10"/>
        <v>0</v>
      </c>
      <c r="J30" s="361">
        <f t="shared" ref="J30:K30" si="11">SUM(J31:J34)</f>
        <v>0.69762833999999996</v>
      </c>
      <c r="K30" s="361">
        <f t="shared" si="11"/>
        <v>0</v>
      </c>
      <c r="L30" s="361">
        <f t="shared" ref="L30:AA30" si="12">SUM(L31:L34)</f>
        <v>0</v>
      </c>
      <c r="M30" s="361">
        <f t="shared" si="12"/>
        <v>0</v>
      </c>
      <c r="N30" s="361">
        <f t="shared" si="12"/>
        <v>10.31345866</v>
      </c>
      <c r="O30" s="361">
        <f t="shared" ref="O30" si="13">SUM(O31:O34)</f>
        <v>0</v>
      </c>
      <c r="P30" s="361">
        <f t="shared" si="12"/>
        <v>0</v>
      </c>
      <c r="Q30" s="361">
        <f t="shared" si="12"/>
        <v>0</v>
      </c>
      <c r="R30" s="361">
        <f t="shared" si="12"/>
        <v>0</v>
      </c>
      <c r="S30" s="361">
        <f t="shared" si="12"/>
        <v>0</v>
      </c>
      <c r="T30" s="361">
        <f t="shared" si="12"/>
        <v>0</v>
      </c>
      <c r="U30" s="361">
        <f t="shared" si="12"/>
        <v>0</v>
      </c>
      <c r="V30" s="361">
        <f t="shared" si="12"/>
        <v>0</v>
      </c>
      <c r="W30" s="361">
        <f t="shared" si="12"/>
        <v>0</v>
      </c>
      <c r="X30" s="361">
        <f t="shared" si="12"/>
        <v>0</v>
      </c>
      <c r="Y30" s="361">
        <f t="shared" si="12"/>
        <v>0</v>
      </c>
      <c r="Z30" s="361">
        <f t="shared" si="12"/>
        <v>0</v>
      </c>
      <c r="AA30" s="361">
        <f t="shared" si="12"/>
        <v>0</v>
      </c>
      <c r="AB30" s="361">
        <f t="shared" si="5"/>
        <v>10.347432810000001</v>
      </c>
      <c r="AC30" s="357">
        <f t="shared" si="6"/>
        <v>11.011087</v>
      </c>
      <c r="AD30" s="59"/>
      <c r="AE30" s="59"/>
    </row>
    <row r="31" spans="1:32" x14ac:dyDescent="0.25">
      <c r="A31" s="359" t="s">
        <v>165</v>
      </c>
      <c r="B31" s="363" t="s">
        <v>164</v>
      </c>
      <c r="C31" s="361">
        <v>0.69762833999999996</v>
      </c>
      <c r="D31" s="405">
        <v>0</v>
      </c>
      <c r="E31" s="406">
        <f t="shared" ref="E31:E64" si="14">C31</f>
        <v>0.69762833999999996</v>
      </c>
      <c r="F31" s="415">
        <f t="shared" si="7"/>
        <v>0</v>
      </c>
      <c r="G31" s="364">
        <v>0</v>
      </c>
      <c r="H31" s="364">
        <v>0.69762833999999996</v>
      </c>
      <c r="I31" s="364">
        <v>0</v>
      </c>
      <c r="J31" s="364">
        <v>0.69762833999999996</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1">
        <f t="shared" si="5"/>
        <v>0.69762833999999996</v>
      </c>
      <c r="AC31" s="357">
        <f t="shared" si="6"/>
        <v>0.69762833999999996</v>
      </c>
    </row>
    <row r="32" spans="1:32" ht="31.5" x14ac:dyDescent="0.25">
      <c r="A32" s="359" t="s">
        <v>163</v>
      </c>
      <c r="B32" s="363" t="s">
        <v>162</v>
      </c>
      <c r="C32" s="361">
        <v>1.3103183500000002</v>
      </c>
      <c r="D32" s="405">
        <v>0</v>
      </c>
      <c r="E32" s="406">
        <f t="shared" si="14"/>
        <v>1.3103183500000002</v>
      </c>
      <c r="F32" s="415">
        <f t="shared" si="7"/>
        <v>1.3103183500000002</v>
      </c>
      <c r="G32" s="364">
        <v>0</v>
      </c>
      <c r="H32" s="364">
        <v>1.3103183500000002</v>
      </c>
      <c r="I32" s="364">
        <v>0</v>
      </c>
      <c r="J32" s="364">
        <v>0</v>
      </c>
      <c r="K32" s="364">
        <v>0</v>
      </c>
      <c r="L32" s="364">
        <v>0</v>
      </c>
      <c r="M32" s="364">
        <v>0</v>
      </c>
      <c r="N32" s="364">
        <v>0.81009200000000003</v>
      </c>
      <c r="O32" s="364">
        <v>0</v>
      </c>
      <c r="P32" s="364">
        <v>0</v>
      </c>
      <c r="Q32" s="364">
        <v>0</v>
      </c>
      <c r="R32" s="364">
        <v>0</v>
      </c>
      <c r="S32" s="364">
        <v>0</v>
      </c>
      <c r="T32" s="364">
        <v>0</v>
      </c>
      <c r="U32" s="364">
        <v>0</v>
      </c>
      <c r="V32" s="364">
        <v>0</v>
      </c>
      <c r="W32" s="364">
        <v>0</v>
      </c>
      <c r="X32" s="364">
        <v>0</v>
      </c>
      <c r="Y32" s="364">
        <v>0</v>
      </c>
      <c r="Z32" s="364">
        <v>0</v>
      </c>
      <c r="AA32" s="364">
        <v>0</v>
      </c>
      <c r="AB32" s="361">
        <f t="shared" si="5"/>
        <v>1.3103183500000002</v>
      </c>
      <c r="AC32" s="357">
        <f t="shared" si="6"/>
        <v>0.81009200000000003</v>
      </c>
    </row>
    <row r="33" spans="1:31" x14ac:dyDescent="0.25">
      <c r="A33" s="359" t="s">
        <v>161</v>
      </c>
      <c r="B33" s="363" t="s">
        <v>160</v>
      </c>
      <c r="C33" s="361">
        <v>7.9604159900000004</v>
      </c>
      <c r="D33" s="405">
        <v>0</v>
      </c>
      <c r="E33" s="406">
        <f t="shared" si="14"/>
        <v>7.9604159900000004</v>
      </c>
      <c r="F33" s="415">
        <f t="shared" si="7"/>
        <v>7.9604159900000004</v>
      </c>
      <c r="G33" s="364">
        <v>0</v>
      </c>
      <c r="H33" s="364">
        <v>7.9604159900000004</v>
      </c>
      <c r="I33" s="364">
        <v>0</v>
      </c>
      <c r="J33" s="364">
        <v>0</v>
      </c>
      <c r="K33" s="364">
        <v>0</v>
      </c>
      <c r="L33" s="364">
        <v>0</v>
      </c>
      <c r="M33" s="364">
        <v>0</v>
      </c>
      <c r="N33" s="364">
        <v>5.921354</v>
      </c>
      <c r="O33" s="364">
        <v>0</v>
      </c>
      <c r="P33" s="364">
        <v>0</v>
      </c>
      <c r="Q33" s="364">
        <v>0</v>
      </c>
      <c r="R33" s="364">
        <v>0</v>
      </c>
      <c r="S33" s="364">
        <v>0</v>
      </c>
      <c r="T33" s="364">
        <v>0</v>
      </c>
      <c r="U33" s="364">
        <v>0</v>
      </c>
      <c r="V33" s="364">
        <v>0</v>
      </c>
      <c r="W33" s="364">
        <v>0</v>
      </c>
      <c r="X33" s="364">
        <v>0</v>
      </c>
      <c r="Y33" s="364">
        <v>0</v>
      </c>
      <c r="Z33" s="364">
        <v>0</v>
      </c>
      <c r="AA33" s="364">
        <v>0</v>
      </c>
      <c r="AB33" s="361">
        <f t="shared" si="5"/>
        <v>7.9604159900000004</v>
      </c>
      <c r="AC33" s="357">
        <f t="shared" si="6"/>
        <v>5.921354</v>
      </c>
    </row>
    <row r="34" spans="1:31" x14ac:dyDescent="0.25">
      <c r="A34" s="359" t="s">
        <v>159</v>
      </c>
      <c r="B34" s="363" t="s">
        <v>158</v>
      </c>
      <c r="C34" s="361">
        <v>0.37907013000000001</v>
      </c>
      <c r="D34" s="405">
        <v>0</v>
      </c>
      <c r="E34" s="406">
        <f t="shared" si="14"/>
        <v>0.37907013000000001</v>
      </c>
      <c r="F34" s="415">
        <f t="shared" si="7"/>
        <v>0.37907013000000001</v>
      </c>
      <c r="G34" s="364">
        <v>0</v>
      </c>
      <c r="H34" s="364">
        <v>0.37907013000000001</v>
      </c>
      <c r="I34" s="364">
        <v>0</v>
      </c>
      <c r="J34" s="364">
        <v>0</v>
      </c>
      <c r="K34" s="364">
        <v>0</v>
      </c>
      <c r="L34" s="364">
        <v>0</v>
      </c>
      <c r="M34" s="364">
        <v>0</v>
      </c>
      <c r="N34" s="364">
        <v>3.5820126600000002</v>
      </c>
      <c r="O34" s="364">
        <v>0</v>
      </c>
      <c r="P34" s="364">
        <v>0</v>
      </c>
      <c r="Q34" s="364">
        <v>0</v>
      </c>
      <c r="R34" s="364">
        <v>0</v>
      </c>
      <c r="S34" s="364">
        <v>0</v>
      </c>
      <c r="T34" s="364">
        <v>0</v>
      </c>
      <c r="U34" s="364">
        <v>0</v>
      </c>
      <c r="V34" s="364">
        <v>0</v>
      </c>
      <c r="W34" s="364">
        <v>0</v>
      </c>
      <c r="X34" s="364">
        <v>0</v>
      </c>
      <c r="Y34" s="364">
        <v>0</v>
      </c>
      <c r="Z34" s="364">
        <v>0</v>
      </c>
      <c r="AA34" s="364">
        <v>0</v>
      </c>
      <c r="AB34" s="361">
        <f t="shared" si="5"/>
        <v>0.37907013000000001</v>
      </c>
      <c r="AC34" s="357">
        <f t="shared" si="6"/>
        <v>3.5820126600000002</v>
      </c>
    </row>
    <row r="35" spans="1:31" s="306" customFormat="1" ht="31.5" x14ac:dyDescent="0.25">
      <c r="A35" s="359" t="s">
        <v>60</v>
      </c>
      <c r="B35" s="360" t="s">
        <v>157</v>
      </c>
      <c r="C35" s="361">
        <v>0</v>
      </c>
      <c r="D35" s="405">
        <v>0</v>
      </c>
      <c r="E35" s="406">
        <f t="shared" si="14"/>
        <v>0</v>
      </c>
      <c r="F35" s="415">
        <f t="shared" si="7"/>
        <v>0</v>
      </c>
      <c r="G35" s="361">
        <v>0</v>
      </c>
      <c r="H35" s="361">
        <v>0</v>
      </c>
      <c r="I35" s="361">
        <v>0</v>
      </c>
      <c r="J35" s="361">
        <v>0</v>
      </c>
      <c r="K35" s="361">
        <v>0</v>
      </c>
      <c r="L35" s="361">
        <v>0</v>
      </c>
      <c r="M35" s="361">
        <v>0</v>
      </c>
      <c r="N35" s="366">
        <v>0</v>
      </c>
      <c r="O35" s="361">
        <v>0</v>
      </c>
      <c r="P35" s="361">
        <v>0</v>
      </c>
      <c r="Q35" s="361">
        <v>0</v>
      </c>
      <c r="R35" s="361">
        <v>0</v>
      </c>
      <c r="S35" s="361">
        <v>0</v>
      </c>
      <c r="T35" s="361">
        <v>0</v>
      </c>
      <c r="U35" s="361">
        <v>0</v>
      </c>
      <c r="V35" s="366">
        <v>0</v>
      </c>
      <c r="W35" s="361">
        <v>0</v>
      </c>
      <c r="X35" s="361">
        <v>0</v>
      </c>
      <c r="Y35" s="361">
        <v>0</v>
      </c>
      <c r="Z35" s="361">
        <v>0</v>
      </c>
      <c r="AA35" s="361">
        <v>0</v>
      </c>
      <c r="AB35" s="361">
        <f t="shared" si="5"/>
        <v>0</v>
      </c>
      <c r="AC35" s="357">
        <f t="shared" si="6"/>
        <v>0</v>
      </c>
      <c r="AD35" s="59"/>
      <c r="AE35" s="59"/>
    </row>
    <row r="36" spans="1:31" ht="31.5" x14ac:dyDescent="0.25">
      <c r="A36" s="362" t="s">
        <v>156</v>
      </c>
      <c r="B36" s="367" t="s">
        <v>155</v>
      </c>
      <c r="C36" s="368">
        <v>0</v>
      </c>
      <c r="D36" s="407">
        <v>0</v>
      </c>
      <c r="E36" s="406">
        <f t="shared" si="14"/>
        <v>0</v>
      </c>
      <c r="F36" s="415">
        <f t="shared" si="7"/>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1">
        <f t="shared" si="5"/>
        <v>0</v>
      </c>
      <c r="AC36" s="357">
        <f t="shared" si="6"/>
        <v>0</v>
      </c>
    </row>
    <row r="37" spans="1:31" x14ac:dyDescent="0.25">
      <c r="A37" s="362" t="s">
        <v>154</v>
      </c>
      <c r="B37" s="367" t="s">
        <v>144</v>
      </c>
      <c r="C37" s="368">
        <v>0</v>
      </c>
      <c r="D37" s="407">
        <v>0</v>
      </c>
      <c r="E37" s="406">
        <f t="shared" si="14"/>
        <v>0</v>
      </c>
      <c r="F37" s="415">
        <f t="shared" si="7"/>
        <v>0</v>
      </c>
      <c r="G37" s="364">
        <v>0</v>
      </c>
      <c r="H37" s="364">
        <v>0</v>
      </c>
      <c r="I37" s="364">
        <v>0</v>
      </c>
      <c r="J37" s="364">
        <v>0</v>
      </c>
      <c r="K37" s="364">
        <v>0</v>
      </c>
      <c r="L37" s="364">
        <v>0</v>
      </c>
      <c r="M37" s="364">
        <v>0</v>
      </c>
      <c r="N37" s="365">
        <v>0</v>
      </c>
      <c r="O37" s="364">
        <v>0</v>
      </c>
      <c r="P37" s="364">
        <v>0</v>
      </c>
      <c r="Q37" s="364">
        <v>0</v>
      </c>
      <c r="R37" s="364">
        <v>0</v>
      </c>
      <c r="S37" s="364">
        <v>0</v>
      </c>
      <c r="T37" s="364">
        <v>0</v>
      </c>
      <c r="U37" s="364">
        <v>0</v>
      </c>
      <c r="V37" s="365">
        <v>0</v>
      </c>
      <c r="W37" s="364">
        <v>0</v>
      </c>
      <c r="X37" s="364">
        <v>0</v>
      </c>
      <c r="Y37" s="364">
        <v>0</v>
      </c>
      <c r="Z37" s="364">
        <v>0</v>
      </c>
      <c r="AA37" s="364">
        <v>0</v>
      </c>
      <c r="AB37" s="361">
        <f t="shared" si="5"/>
        <v>0</v>
      </c>
      <c r="AC37" s="357">
        <f t="shared" si="6"/>
        <v>0</v>
      </c>
    </row>
    <row r="38" spans="1:31" x14ac:dyDescent="0.25">
      <c r="A38" s="362" t="s">
        <v>153</v>
      </c>
      <c r="B38" s="367" t="s">
        <v>142</v>
      </c>
      <c r="C38" s="368">
        <v>0</v>
      </c>
      <c r="D38" s="407">
        <v>0</v>
      </c>
      <c r="E38" s="406">
        <f t="shared" si="14"/>
        <v>0</v>
      </c>
      <c r="F38" s="415">
        <f t="shared" si="7"/>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1">
        <f t="shared" si="5"/>
        <v>0</v>
      </c>
      <c r="AC38" s="357">
        <f t="shared" si="6"/>
        <v>0</v>
      </c>
    </row>
    <row r="39" spans="1:31" ht="31.5" x14ac:dyDescent="0.25">
      <c r="A39" s="362" t="s">
        <v>152</v>
      </c>
      <c r="B39" s="363" t="s">
        <v>140</v>
      </c>
      <c r="C39" s="361">
        <v>0</v>
      </c>
      <c r="D39" s="405">
        <v>0</v>
      </c>
      <c r="E39" s="406">
        <f t="shared" si="14"/>
        <v>0</v>
      </c>
      <c r="F39" s="415">
        <f t="shared" si="7"/>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1">
        <f t="shared" si="5"/>
        <v>0</v>
      </c>
      <c r="AC39" s="357">
        <f t="shared" si="6"/>
        <v>0</v>
      </c>
    </row>
    <row r="40" spans="1:31" ht="31.5" x14ac:dyDescent="0.25">
      <c r="A40" s="362" t="s">
        <v>151</v>
      </c>
      <c r="B40" s="363" t="s">
        <v>138</v>
      </c>
      <c r="C40" s="361">
        <v>0</v>
      </c>
      <c r="D40" s="405">
        <v>0</v>
      </c>
      <c r="E40" s="406">
        <f t="shared" si="14"/>
        <v>0</v>
      </c>
      <c r="F40" s="415">
        <f t="shared" si="7"/>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1">
        <f t="shared" si="5"/>
        <v>0</v>
      </c>
      <c r="AC40" s="357">
        <f t="shared" si="6"/>
        <v>0</v>
      </c>
    </row>
    <row r="41" spans="1:31" x14ac:dyDescent="0.25">
      <c r="A41" s="362" t="s">
        <v>150</v>
      </c>
      <c r="B41" s="363" t="s">
        <v>136</v>
      </c>
      <c r="C41" s="361">
        <v>0</v>
      </c>
      <c r="D41" s="405">
        <v>0</v>
      </c>
      <c r="E41" s="406">
        <f t="shared" si="14"/>
        <v>0</v>
      </c>
      <c r="F41" s="415">
        <f t="shared" si="7"/>
        <v>0</v>
      </c>
      <c r="G41" s="364">
        <v>0</v>
      </c>
      <c r="H41" s="364">
        <v>0</v>
      </c>
      <c r="I41" s="364">
        <v>0</v>
      </c>
      <c r="J41" s="364">
        <v>0</v>
      </c>
      <c r="K41" s="364">
        <v>0</v>
      </c>
      <c r="L41" s="364">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1">
        <f t="shared" si="5"/>
        <v>0</v>
      </c>
      <c r="AC41" s="357">
        <f t="shared" si="6"/>
        <v>0</v>
      </c>
    </row>
    <row r="42" spans="1:31" ht="18.75" x14ac:dyDescent="0.25">
      <c r="A42" s="362" t="s">
        <v>149</v>
      </c>
      <c r="B42" s="367" t="s">
        <v>593</v>
      </c>
      <c r="C42" s="368">
        <v>1</v>
      </c>
      <c r="D42" s="407">
        <v>0</v>
      </c>
      <c r="E42" s="406">
        <f t="shared" si="14"/>
        <v>1</v>
      </c>
      <c r="F42" s="415">
        <f t="shared" si="7"/>
        <v>1</v>
      </c>
      <c r="G42" s="364">
        <v>0</v>
      </c>
      <c r="H42" s="364">
        <v>1</v>
      </c>
      <c r="I42" s="364">
        <v>0</v>
      </c>
      <c r="J42" s="364">
        <v>0</v>
      </c>
      <c r="K42" s="364">
        <v>0</v>
      </c>
      <c r="L42" s="364">
        <v>0</v>
      </c>
      <c r="M42" s="364">
        <v>0</v>
      </c>
      <c r="N42" s="364">
        <v>1</v>
      </c>
      <c r="O42" s="364">
        <v>0</v>
      </c>
      <c r="P42" s="364">
        <v>0</v>
      </c>
      <c r="Q42" s="364">
        <v>0</v>
      </c>
      <c r="R42" s="364">
        <v>0</v>
      </c>
      <c r="S42" s="364">
        <v>0</v>
      </c>
      <c r="T42" s="364">
        <v>0</v>
      </c>
      <c r="U42" s="364">
        <v>0</v>
      </c>
      <c r="V42" s="364">
        <v>0</v>
      </c>
      <c r="W42" s="364">
        <v>0</v>
      </c>
      <c r="X42" s="364">
        <v>0</v>
      </c>
      <c r="Y42" s="364">
        <v>0</v>
      </c>
      <c r="Z42" s="364">
        <v>0</v>
      </c>
      <c r="AA42" s="364">
        <v>0</v>
      </c>
      <c r="AB42" s="361">
        <f t="shared" si="5"/>
        <v>1</v>
      </c>
      <c r="AC42" s="357">
        <f t="shared" si="6"/>
        <v>1</v>
      </c>
    </row>
    <row r="43" spans="1:31" s="306" customFormat="1" x14ac:dyDescent="0.25">
      <c r="A43" s="359" t="s">
        <v>59</v>
      </c>
      <c r="B43" s="360" t="s">
        <v>148</v>
      </c>
      <c r="C43" s="361">
        <v>0</v>
      </c>
      <c r="D43" s="405">
        <v>0</v>
      </c>
      <c r="E43" s="406">
        <f t="shared" si="14"/>
        <v>0</v>
      </c>
      <c r="F43" s="415">
        <f t="shared" si="7"/>
        <v>0</v>
      </c>
      <c r="G43" s="361">
        <v>0</v>
      </c>
      <c r="H43" s="361">
        <v>0</v>
      </c>
      <c r="I43" s="361">
        <v>0</v>
      </c>
      <c r="J43" s="361">
        <v>0</v>
      </c>
      <c r="K43" s="361">
        <v>0</v>
      </c>
      <c r="L43" s="361">
        <v>0</v>
      </c>
      <c r="M43" s="361">
        <v>0</v>
      </c>
      <c r="N43" s="366">
        <v>0</v>
      </c>
      <c r="O43" s="361">
        <v>0</v>
      </c>
      <c r="P43" s="361">
        <v>0</v>
      </c>
      <c r="Q43" s="361">
        <v>0</v>
      </c>
      <c r="R43" s="361">
        <v>0</v>
      </c>
      <c r="S43" s="361">
        <v>0</v>
      </c>
      <c r="T43" s="361">
        <v>0</v>
      </c>
      <c r="U43" s="361">
        <v>0</v>
      </c>
      <c r="V43" s="366">
        <v>0</v>
      </c>
      <c r="W43" s="361">
        <v>0</v>
      </c>
      <c r="X43" s="361">
        <v>0</v>
      </c>
      <c r="Y43" s="361">
        <v>0</v>
      </c>
      <c r="Z43" s="361">
        <v>0</v>
      </c>
      <c r="AA43" s="361">
        <v>0</v>
      </c>
      <c r="AB43" s="361">
        <f t="shared" si="5"/>
        <v>0</v>
      </c>
      <c r="AC43" s="357">
        <f t="shared" si="6"/>
        <v>0</v>
      </c>
      <c r="AD43" s="59"/>
    </row>
    <row r="44" spans="1:31" x14ac:dyDescent="0.25">
      <c r="A44" s="362" t="s">
        <v>147</v>
      </c>
      <c r="B44" s="363" t="s">
        <v>146</v>
      </c>
      <c r="C44" s="361">
        <v>0</v>
      </c>
      <c r="D44" s="405">
        <v>0</v>
      </c>
      <c r="E44" s="406">
        <f t="shared" si="14"/>
        <v>0</v>
      </c>
      <c r="F44" s="415">
        <f t="shared" si="7"/>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1">
        <f t="shared" si="5"/>
        <v>0</v>
      </c>
      <c r="AC44" s="357">
        <f t="shared" si="6"/>
        <v>0</v>
      </c>
    </row>
    <row r="45" spans="1:31" x14ac:dyDescent="0.25">
      <c r="A45" s="362" t="s">
        <v>145</v>
      </c>
      <c r="B45" s="363" t="s">
        <v>144</v>
      </c>
      <c r="C45" s="361">
        <v>0</v>
      </c>
      <c r="D45" s="405">
        <v>0</v>
      </c>
      <c r="E45" s="406">
        <f t="shared" si="14"/>
        <v>0</v>
      </c>
      <c r="F45" s="415">
        <f t="shared" si="7"/>
        <v>0</v>
      </c>
      <c r="G45" s="364">
        <v>0</v>
      </c>
      <c r="H45" s="364">
        <v>0</v>
      </c>
      <c r="I45" s="364">
        <v>0</v>
      </c>
      <c r="J45" s="364">
        <v>0</v>
      </c>
      <c r="K45" s="364">
        <v>0</v>
      </c>
      <c r="L45" s="364">
        <v>0</v>
      </c>
      <c r="M45" s="364">
        <v>0</v>
      </c>
      <c r="N45" s="365">
        <v>0</v>
      </c>
      <c r="O45" s="364">
        <v>0</v>
      </c>
      <c r="P45" s="364">
        <v>0</v>
      </c>
      <c r="Q45" s="364">
        <v>0</v>
      </c>
      <c r="R45" s="364">
        <v>0</v>
      </c>
      <c r="S45" s="364">
        <v>0</v>
      </c>
      <c r="T45" s="364">
        <v>0</v>
      </c>
      <c r="U45" s="364">
        <v>0</v>
      </c>
      <c r="V45" s="365">
        <v>0</v>
      </c>
      <c r="W45" s="364">
        <v>0</v>
      </c>
      <c r="X45" s="364">
        <v>0</v>
      </c>
      <c r="Y45" s="364">
        <v>0</v>
      </c>
      <c r="Z45" s="364">
        <v>0</v>
      </c>
      <c r="AA45" s="364">
        <v>0</v>
      </c>
      <c r="AB45" s="361">
        <f t="shared" si="5"/>
        <v>0</v>
      </c>
      <c r="AC45" s="357">
        <f t="shared" si="6"/>
        <v>0</v>
      </c>
    </row>
    <row r="46" spans="1:31" x14ac:dyDescent="0.25">
      <c r="A46" s="362" t="s">
        <v>143</v>
      </c>
      <c r="B46" s="363" t="s">
        <v>142</v>
      </c>
      <c r="C46" s="361">
        <v>0</v>
      </c>
      <c r="D46" s="405">
        <v>0</v>
      </c>
      <c r="E46" s="406">
        <f t="shared" si="14"/>
        <v>0</v>
      </c>
      <c r="F46" s="415">
        <f t="shared" si="7"/>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1">
        <f t="shared" si="5"/>
        <v>0</v>
      </c>
      <c r="AC46" s="357">
        <f t="shared" si="6"/>
        <v>0</v>
      </c>
    </row>
    <row r="47" spans="1:31" ht="31.5" x14ac:dyDescent="0.25">
      <c r="A47" s="362" t="s">
        <v>141</v>
      </c>
      <c r="B47" s="363" t="s">
        <v>140</v>
      </c>
      <c r="C47" s="361">
        <v>0</v>
      </c>
      <c r="D47" s="405">
        <v>0</v>
      </c>
      <c r="E47" s="406">
        <f t="shared" si="14"/>
        <v>0</v>
      </c>
      <c r="F47" s="415">
        <f t="shared" si="7"/>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1">
        <f t="shared" si="5"/>
        <v>0</v>
      </c>
      <c r="AC47" s="357">
        <f t="shared" si="6"/>
        <v>0</v>
      </c>
    </row>
    <row r="48" spans="1:31" ht="31.5" x14ac:dyDescent="0.25">
      <c r="A48" s="362" t="s">
        <v>139</v>
      </c>
      <c r="B48" s="363" t="s">
        <v>138</v>
      </c>
      <c r="C48" s="361">
        <v>0</v>
      </c>
      <c r="D48" s="405">
        <v>0</v>
      </c>
      <c r="E48" s="406">
        <f t="shared" si="14"/>
        <v>0</v>
      </c>
      <c r="F48" s="415">
        <f t="shared" si="7"/>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1">
        <f t="shared" si="5"/>
        <v>0</v>
      </c>
      <c r="AC48" s="357">
        <f t="shared" si="6"/>
        <v>0</v>
      </c>
    </row>
    <row r="49" spans="1:30" x14ac:dyDescent="0.25">
      <c r="A49" s="362" t="s">
        <v>137</v>
      </c>
      <c r="B49" s="363" t="s">
        <v>136</v>
      </c>
      <c r="C49" s="361">
        <v>0</v>
      </c>
      <c r="D49" s="405">
        <v>0</v>
      </c>
      <c r="E49" s="406">
        <f t="shared" si="14"/>
        <v>0</v>
      </c>
      <c r="F49" s="415">
        <f t="shared" si="7"/>
        <v>0</v>
      </c>
      <c r="G49" s="364">
        <v>0</v>
      </c>
      <c r="H49" s="364">
        <v>0</v>
      </c>
      <c r="I49" s="364">
        <v>0</v>
      </c>
      <c r="J49" s="364">
        <v>0</v>
      </c>
      <c r="K49" s="364">
        <v>0</v>
      </c>
      <c r="L49" s="364">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1">
        <f t="shared" si="5"/>
        <v>0</v>
      </c>
      <c r="AC49" s="357">
        <f t="shared" si="6"/>
        <v>0</v>
      </c>
    </row>
    <row r="50" spans="1:30" ht="18.75" x14ac:dyDescent="0.25">
      <c r="A50" s="362" t="s">
        <v>135</v>
      </c>
      <c r="B50" s="367" t="s">
        <v>593</v>
      </c>
      <c r="C50" s="361">
        <f>C42</f>
        <v>1</v>
      </c>
      <c r="D50" s="405">
        <v>0</v>
      </c>
      <c r="E50" s="406">
        <f t="shared" si="14"/>
        <v>1</v>
      </c>
      <c r="F50" s="415">
        <f t="shared" si="7"/>
        <v>1</v>
      </c>
      <c r="G50" s="364">
        <v>0</v>
      </c>
      <c r="H50" s="364">
        <v>1</v>
      </c>
      <c r="I50" s="364">
        <v>0</v>
      </c>
      <c r="J50" s="364">
        <v>0</v>
      </c>
      <c r="K50" s="364">
        <v>0</v>
      </c>
      <c r="L50" s="364">
        <v>0</v>
      </c>
      <c r="M50" s="364">
        <v>0</v>
      </c>
      <c r="N50" s="364">
        <f>N42</f>
        <v>1</v>
      </c>
      <c r="O50" s="364">
        <v>0</v>
      </c>
      <c r="P50" s="364">
        <v>0</v>
      </c>
      <c r="Q50" s="364">
        <v>0</v>
      </c>
      <c r="R50" s="364">
        <v>0</v>
      </c>
      <c r="S50" s="364">
        <v>0</v>
      </c>
      <c r="T50" s="364">
        <v>0</v>
      </c>
      <c r="U50" s="364">
        <v>0</v>
      </c>
      <c r="V50" s="364">
        <v>0</v>
      </c>
      <c r="W50" s="364">
        <v>0</v>
      </c>
      <c r="X50" s="364">
        <v>0</v>
      </c>
      <c r="Y50" s="364">
        <v>0</v>
      </c>
      <c r="Z50" s="364">
        <v>0</v>
      </c>
      <c r="AA50" s="364">
        <v>0</v>
      </c>
      <c r="AB50" s="361">
        <f t="shared" si="5"/>
        <v>1</v>
      </c>
      <c r="AC50" s="357">
        <f t="shared" si="6"/>
        <v>1</v>
      </c>
    </row>
    <row r="51" spans="1:30" s="306" customFormat="1" ht="35.25" customHeight="1" x14ac:dyDescent="0.25">
      <c r="A51" s="359" t="s">
        <v>57</v>
      </c>
      <c r="B51" s="360" t="s">
        <v>134</v>
      </c>
      <c r="C51" s="361">
        <v>0</v>
      </c>
      <c r="D51" s="405">
        <v>0</v>
      </c>
      <c r="E51" s="406">
        <f t="shared" si="14"/>
        <v>0</v>
      </c>
      <c r="F51" s="415">
        <f t="shared" si="7"/>
        <v>0</v>
      </c>
      <c r="G51" s="361">
        <v>0</v>
      </c>
      <c r="H51" s="361">
        <v>0</v>
      </c>
      <c r="I51" s="361">
        <v>0</v>
      </c>
      <c r="J51" s="361">
        <v>0</v>
      </c>
      <c r="K51" s="361">
        <v>0</v>
      </c>
      <c r="L51" s="361">
        <v>0</v>
      </c>
      <c r="M51" s="361">
        <v>0</v>
      </c>
      <c r="N51" s="366">
        <v>0</v>
      </c>
      <c r="O51" s="361">
        <v>0</v>
      </c>
      <c r="P51" s="361">
        <v>0</v>
      </c>
      <c r="Q51" s="361">
        <v>0</v>
      </c>
      <c r="R51" s="361">
        <v>0</v>
      </c>
      <c r="S51" s="361">
        <v>0</v>
      </c>
      <c r="T51" s="361">
        <v>0</v>
      </c>
      <c r="U51" s="361">
        <v>0</v>
      </c>
      <c r="V51" s="366">
        <v>0</v>
      </c>
      <c r="W51" s="361">
        <v>0</v>
      </c>
      <c r="X51" s="361">
        <v>0</v>
      </c>
      <c r="Y51" s="361">
        <v>0</v>
      </c>
      <c r="Z51" s="361">
        <v>0</v>
      </c>
      <c r="AA51" s="361">
        <v>0</v>
      </c>
      <c r="AB51" s="361">
        <f t="shared" si="5"/>
        <v>0</v>
      </c>
      <c r="AC51" s="357">
        <f t="shared" si="6"/>
        <v>0</v>
      </c>
      <c r="AD51" s="59"/>
    </row>
    <row r="52" spans="1:30" x14ac:dyDescent="0.25">
      <c r="A52" s="362" t="s">
        <v>133</v>
      </c>
      <c r="B52" s="363" t="s">
        <v>132</v>
      </c>
      <c r="C52" s="361">
        <f>C30</f>
        <v>10.347432810000001</v>
      </c>
      <c r="D52" s="405">
        <v>0</v>
      </c>
      <c r="E52" s="406">
        <f t="shared" si="14"/>
        <v>10.347432810000001</v>
      </c>
      <c r="F52" s="415">
        <f t="shared" si="7"/>
        <v>10.347432810000001</v>
      </c>
      <c r="G52" s="364">
        <v>0</v>
      </c>
      <c r="H52" s="364">
        <v>10.347432810000001</v>
      </c>
      <c r="I52" s="364">
        <v>0</v>
      </c>
      <c r="J52" s="364">
        <v>0</v>
      </c>
      <c r="K52" s="364">
        <v>0</v>
      </c>
      <c r="L52" s="364">
        <v>0</v>
      </c>
      <c r="M52" s="364">
        <v>0</v>
      </c>
      <c r="N52" s="364">
        <v>11.011087</v>
      </c>
      <c r="O52" s="364">
        <v>0</v>
      </c>
      <c r="P52" s="364">
        <v>0</v>
      </c>
      <c r="Q52" s="364">
        <v>0</v>
      </c>
      <c r="R52" s="364">
        <v>0</v>
      </c>
      <c r="S52" s="364">
        <v>0</v>
      </c>
      <c r="T52" s="364">
        <v>0</v>
      </c>
      <c r="U52" s="364">
        <v>0</v>
      </c>
      <c r="V52" s="364">
        <v>0</v>
      </c>
      <c r="W52" s="364">
        <v>0</v>
      </c>
      <c r="X52" s="364">
        <v>0</v>
      </c>
      <c r="Y52" s="364">
        <v>0</v>
      </c>
      <c r="Z52" s="364">
        <v>0</v>
      </c>
      <c r="AA52" s="364">
        <v>0</v>
      </c>
      <c r="AB52" s="361">
        <f t="shared" si="5"/>
        <v>10.347432810000001</v>
      </c>
      <c r="AC52" s="357">
        <f t="shared" si="6"/>
        <v>11.011087</v>
      </c>
    </row>
    <row r="53" spans="1:30" x14ac:dyDescent="0.25">
      <c r="A53" s="362" t="s">
        <v>131</v>
      </c>
      <c r="B53" s="363" t="s">
        <v>125</v>
      </c>
      <c r="C53" s="361">
        <v>0</v>
      </c>
      <c r="D53" s="405">
        <v>0</v>
      </c>
      <c r="E53" s="406">
        <f t="shared" si="14"/>
        <v>0</v>
      </c>
      <c r="F53" s="415">
        <f t="shared" si="7"/>
        <v>0</v>
      </c>
      <c r="G53" s="364">
        <v>0</v>
      </c>
      <c r="H53" s="364">
        <v>0</v>
      </c>
      <c r="I53" s="364">
        <v>0</v>
      </c>
      <c r="J53" s="364">
        <v>0</v>
      </c>
      <c r="K53" s="364">
        <v>0</v>
      </c>
      <c r="L53" s="364">
        <v>0</v>
      </c>
      <c r="M53" s="364">
        <v>0</v>
      </c>
      <c r="N53" s="365">
        <v>0</v>
      </c>
      <c r="O53" s="364">
        <v>0</v>
      </c>
      <c r="P53" s="364">
        <v>0</v>
      </c>
      <c r="Q53" s="364">
        <v>0</v>
      </c>
      <c r="R53" s="364">
        <v>0</v>
      </c>
      <c r="S53" s="364">
        <v>0</v>
      </c>
      <c r="T53" s="364">
        <v>0</v>
      </c>
      <c r="U53" s="364">
        <v>0</v>
      </c>
      <c r="V53" s="365">
        <v>0</v>
      </c>
      <c r="W53" s="364">
        <v>0</v>
      </c>
      <c r="X53" s="364">
        <v>0</v>
      </c>
      <c r="Y53" s="364">
        <v>0</v>
      </c>
      <c r="Z53" s="364">
        <v>0</v>
      </c>
      <c r="AA53" s="364">
        <v>0</v>
      </c>
      <c r="AB53" s="361">
        <f t="shared" si="5"/>
        <v>0</v>
      </c>
      <c r="AC53" s="357">
        <f t="shared" si="6"/>
        <v>0</v>
      </c>
    </row>
    <row r="54" spans="1:30" x14ac:dyDescent="0.25">
      <c r="A54" s="362" t="s">
        <v>130</v>
      </c>
      <c r="B54" s="367" t="s">
        <v>124</v>
      </c>
      <c r="C54" s="368">
        <v>0</v>
      </c>
      <c r="D54" s="407">
        <v>0</v>
      </c>
      <c r="E54" s="406">
        <f t="shared" si="14"/>
        <v>0</v>
      </c>
      <c r="F54" s="415">
        <f t="shared" si="7"/>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1">
        <f t="shared" si="5"/>
        <v>0</v>
      </c>
      <c r="AC54" s="357">
        <f t="shared" si="6"/>
        <v>0</v>
      </c>
    </row>
    <row r="55" spans="1:30" x14ac:dyDescent="0.25">
      <c r="A55" s="362" t="s">
        <v>129</v>
      </c>
      <c r="B55" s="367" t="s">
        <v>123</v>
      </c>
      <c r="C55" s="368">
        <v>0</v>
      </c>
      <c r="D55" s="407">
        <v>0</v>
      </c>
      <c r="E55" s="406">
        <f t="shared" si="14"/>
        <v>0</v>
      </c>
      <c r="F55" s="415">
        <f t="shared" si="7"/>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1">
        <f t="shared" si="5"/>
        <v>0</v>
      </c>
      <c r="AC55" s="357">
        <f t="shared" si="6"/>
        <v>0</v>
      </c>
    </row>
    <row r="56" spans="1:30" x14ac:dyDescent="0.25">
      <c r="A56" s="362" t="s">
        <v>128</v>
      </c>
      <c r="B56" s="367" t="s">
        <v>122</v>
      </c>
      <c r="C56" s="368">
        <v>0</v>
      </c>
      <c r="D56" s="407">
        <v>0</v>
      </c>
      <c r="E56" s="406">
        <f t="shared" si="14"/>
        <v>0</v>
      </c>
      <c r="F56" s="415">
        <f t="shared" si="7"/>
        <v>0</v>
      </c>
      <c r="G56" s="364">
        <v>0</v>
      </c>
      <c r="H56" s="364">
        <v>0</v>
      </c>
      <c r="I56" s="364">
        <v>0</v>
      </c>
      <c r="J56" s="364">
        <v>0</v>
      </c>
      <c r="K56" s="364">
        <v>0</v>
      </c>
      <c r="L56" s="364">
        <v>0</v>
      </c>
      <c r="M56" s="364">
        <v>0</v>
      </c>
      <c r="N56" s="364">
        <v>0</v>
      </c>
      <c r="O56" s="364">
        <v>0</v>
      </c>
      <c r="P56" s="364">
        <v>0</v>
      </c>
      <c r="Q56" s="364">
        <v>0</v>
      </c>
      <c r="R56" s="364">
        <v>0</v>
      </c>
      <c r="S56" s="364">
        <v>0</v>
      </c>
      <c r="T56" s="364">
        <v>0</v>
      </c>
      <c r="U56" s="364">
        <v>0</v>
      </c>
      <c r="V56" s="364">
        <v>0</v>
      </c>
      <c r="W56" s="364">
        <v>0</v>
      </c>
      <c r="X56" s="364">
        <v>0</v>
      </c>
      <c r="Y56" s="364">
        <v>0</v>
      </c>
      <c r="Z56" s="364">
        <v>0</v>
      </c>
      <c r="AA56" s="364">
        <v>0</v>
      </c>
      <c r="AB56" s="361">
        <f t="shared" si="5"/>
        <v>0</v>
      </c>
      <c r="AC56" s="357">
        <f t="shared" si="6"/>
        <v>0</v>
      </c>
    </row>
    <row r="57" spans="1:30" ht="18.75" x14ac:dyDescent="0.25">
      <c r="A57" s="362" t="s">
        <v>127</v>
      </c>
      <c r="B57" s="367" t="s">
        <v>593</v>
      </c>
      <c r="C57" s="368">
        <f>C50</f>
        <v>1</v>
      </c>
      <c r="D57" s="407">
        <v>0</v>
      </c>
      <c r="E57" s="406">
        <f t="shared" si="14"/>
        <v>1</v>
      </c>
      <c r="F57" s="415">
        <f t="shared" si="7"/>
        <v>1</v>
      </c>
      <c r="G57" s="364">
        <v>0</v>
      </c>
      <c r="H57" s="364">
        <v>1</v>
      </c>
      <c r="I57" s="364">
        <v>0</v>
      </c>
      <c r="J57" s="364">
        <v>0</v>
      </c>
      <c r="K57" s="364">
        <v>0</v>
      </c>
      <c r="L57" s="364">
        <v>0</v>
      </c>
      <c r="M57" s="364">
        <v>0</v>
      </c>
      <c r="N57" s="364">
        <f>N50</f>
        <v>1</v>
      </c>
      <c r="O57" s="364">
        <v>0</v>
      </c>
      <c r="P57" s="364">
        <v>0</v>
      </c>
      <c r="Q57" s="364">
        <v>0</v>
      </c>
      <c r="R57" s="364">
        <v>0</v>
      </c>
      <c r="S57" s="364">
        <v>0</v>
      </c>
      <c r="T57" s="364">
        <v>0</v>
      </c>
      <c r="U57" s="364">
        <v>0</v>
      </c>
      <c r="V57" s="364">
        <v>0</v>
      </c>
      <c r="W57" s="364">
        <v>0</v>
      </c>
      <c r="X57" s="364">
        <v>0</v>
      </c>
      <c r="Y57" s="364">
        <v>0</v>
      </c>
      <c r="Z57" s="364">
        <v>0</v>
      </c>
      <c r="AA57" s="364">
        <v>0</v>
      </c>
      <c r="AB57" s="361">
        <f t="shared" si="5"/>
        <v>1</v>
      </c>
      <c r="AC57" s="357">
        <f t="shared" si="6"/>
        <v>1</v>
      </c>
    </row>
    <row r="58" spans="1:30" s="306" customFormat="1" ht="36.75" customHeight="1" x14ac:dyDescent="0.25">
      <c r="A58" s="359" t="s">
        <v>56</v>
      </c>
      <c r="B58" s="369" t="s">
        <v>206</v>
      </c>
      <c r="C58" s="368">
        <v>0</v>
      </c>
      <c r="D58" s="407">
        <v>0</v>
      </c>
      <c r="E58" s="406">
        <f t="shared" si="14"/>
        <v>0</v>
      </c>
      <c r="F58" s="415">
        <f t="shared" si="7"/>
        <v>0</v>
      </c>
      <c r="G58" s="361">
        <v>0</v>
      </c>
      <c r="H58" s="361">
        <v>0</v>
      </c>
      <c r="I58" s="361">
        <v>0</v>
      </c>
      <c r="J58" s="361">
        <v>0</v>
      </c>
      <c r="K58" s="361">
        <v>0</v>
      </c>
      <c r="L58" s="361">
        <v>0</v>
      </c>
      <c r="M58" s="361">
        <v>0</v>
      </c>
      <c r="N58" s="366">
        <v>0</v>
      </c>
      <c r="O58" s="361">
        <v>0</v>
      </c>
      <c r="P58" s="361">
        <v>0</v>
      </c>
      <c r="Q58" s="361">
        <v>0</v>
      </c>
      <c r="R58" s="361">
        <v>0</v>
      </c>
      <c r="S58" s="361">
        <v>0</v>
      </c>
      <c r="T58" s="361">
        <v>0</v>
      </c>
      <c r="U58" s="361">
        <v>0</v>
      </c>
      <c r="V58" s="366">
        <v>0</v>
      </c>
      <c r="W58" s="361">
        <v>0</v>
      </c>
      <c r="X58" s="361">
        <v>0</v>
      </c>
      <c r="Y58" s="361">
        <v>0</v>
      </c>
      <c r="Z58" s="361">
        <v>0</v>
      </c>
      <c r="AA58" s="361">
        <v>0</v>
      </c>
      <c r="AB58" s="361">
        <f t="shared" si="5"/>
        <v>0</v>
      </c>
      <c r="AC58" s="357">
        <f t="shared" si="6"/>
        <v>0</v>
      </c>
      <c r="AD58" s="59"/>
    </row>
    <row r="59" spans="1:30" s="306" customFormat="1" x14ac:dyDescent="0.25">
      <c r="A59" s="359" t="s">
        <v>54</v>
      </c>
      <c r="B59" s="360" t="s">
        <v>126</v>
      </c>
      <c r="C59" s="361">
        <v>0</v>
      </c>
      <c r="D59" s="405">
        <v>0</v>
      </c>
      <c r="E59" s="406">
        <f t="shared" si="14"/>
        <v>0</v>
      </c>
      <c r="F59" s="415">
        <f t="shared" si="7"/>
        <v>0</v>
      </c>
      <c r="G59" s="361">
        <v>0</v>
      </c>
      <c r="H59" s="361">
        <v>0</v>
      </c>
      <c r="I59" s="361">
        <v>0</v>
      </c>
      <c r="J59" s="361">
        <v>0</v>
      </c>
      <c r="K59" s="361">
        <v>0</v>
      </c>
      <c r="L59" s="361">
        <v>0</v>
      </c>
      <c r="M59" s="361">
        <v>0</v>
      </c>
      <c r="N59" s="366">
        <v>0</v>
      </c>
      <c r="O59" s="361">
        <v>0</v>
      </c>
      <c r="P59" s="361">
        <v>0</v>
      </c>
      <c r="Q59" s="361">
        <v>0</v>
      </c>
      <c r="R59" s="361">
        <v>0</v>
      </c>
      <c r="S59" s="361">
        <v>0</v>
      </c>
      <c r="T59" s="361">
        <v>0</v>
      </c>
      <c r="U59" s="361">
        <v>0</v>
      </c>
      <c r="V59" s="366">
        <v>0</v>
      </c>
      <c r="W59" s="361">
        <v>0</v>
      </c>
      <c r="X59" s="361">
        <v>0</v>
      </c>
      <c r="Y59" s="361">
        <v>0</v>
      </c>
      <c r="Z59" s="361">
        <v>0</v>
      </c>
      <c r="AA59" s="361">
        <v>0</v>
      </c>
      <c r="AB59" s="361">
        <f t="shared" si="5"/>
        <v>0</v>
      </c>
      <c r="AC59" s="357">
        <f t="shared" si="6"/>
        <v>0</v>
      </c>
      <c r="AD59" s="59"/>
    </row>
    <row r="60" spans="1:30" x14ac:dyDescent="0.25">
      <c r="A60" s="362" t="s">
        <v>200</v>
      </c>
      <c r="B60" s="370" t="s">
        <v>146</v>
      </c>
      <c r="C60" s="371">
        <v>0</v>
      </c>
      <c r="D60" s="371">
        <v>0</v>
      </c>
      <c r="E60" s="406">
        <f t="shared" si="14"/>
        <v>0</v>
      </c>
      <c r="F60" s="415">
        <f t="shared" si="7"/>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1">
        <f t="shared" si="5"/>
        <v>0</v>
      </c>
      <c r="AC60" s="357">
        <f t="shared" si="6"/>
        <v>0</v>
      </c>
    </row>
    <row r="61" spans="1:30" x14ac:dyDescent="0.25">
      <c r="A61" s="362" t="s">
        <v>201</v>
      </c>
      <c r="B61" s="370" t="s">
        <v>144</v>
      </c>
      <c r="C61" s="371">
        <v>0</v>
      </c>
      <c r="D61" s="371">
        <v>0</v>
      </c>
      <c r="E61" s="406">
        <f t="shared" si="14"/>
        <v>0</v>
      </c>
      <c r="F61" s="415">
        <f t="shared" si="7"/>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1">
        <f t="shared" si="5"/>
        <v>0</v>
      </c>
      <c r="AC61" s="357">
        <f t="shared" si="6"/>
        <v>0</v>
      </c>
    </row>
    <row r="62" spans="1:30" x14ac:dyDescent="0.25">
      <c r="A62" s="362" t="s">
        <v>202</v>
      </c>
      <c r="B62" s="370" t="s">
        <v>142</v>
      </c>
      <c r="C62" s="371">
        <v>0</v>
      </c>
      <c r="D62" s="371">
        <v>0</v>
      </c>
      <c r="E62" s="406">
        <f t="shared" si="14"/>
        <v>0</v>
      </c>
      <c r="F62" s="415">
        <f t="shared" si="7"/>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1">
        <f t="shared" si="5"/>
        <v>0</v>
      </c>
      <c r="AC62" s="357">
        <f t="shared" si="6"/>
        <v>0</v>
      </c>
    </row>
    <row r="63" spans="1:30" x14ac:dyDescent="0.25">
      <c r="A63" s="362" t="s">
        <v>203</v>
      </c>
      <c r="B63" s="370" t="s">
        <v>205</v>
      </c>
      <c r="C63" s="371">
        <v>0</v>
      </c>
      <c r="D63" s="371">
        <v>0</v>
      </c>
      <c r="E63" s="406">
        <f t="shared" si="14"/>
        <v>0</v>
      </c>
      <c r="F63" s="415">
        <f t="shared" si="7"/>
        <v>0</v>
      </c>
      <c r="G63" s="364">
        <v>0</v>
      </c>
      <c r="H63" s="364">
        <v>0</v>
      </c>
      <c r="I63" s="364">
        <v>0</v>
      </c>
      <c r="J63" s="364">
        <v>0</v>
      </c>
      <c r="K63" s="364">
        <v>0</v>
      </c>
      <c r="L63" s="364">
        <v>0</v>
      </c>
      <c r="M63" s="364">
        <v>0</v>
      </c>
      <c r="N63" s="364">
        <v>0</v>
      </c>
      <c r="O63" s="364">
        <v>0</v>
      </c>
      <c r="P63" s="364">
        <v>0</v>
      </c>
      <c r="Q63" s="364">
        <v>0</v>
      </c>
      <c r="R63" s="364">
        <v>0</v>
      </c>
      <c r="S63" s="364">
        <v>0</v>
      </c>
      <c r="T63" s="364">
        <v>0</v>
      </c>
      <c r="U63" s="364">
        <v>0</v>
      </c>
      <c r="V63" s="364">
        <v>0</v>
      </c>
      <c r="W63" s="364">
        <v>0</v>
      </c>
      <c r="X63" s="364">
        <v>0</v>
      </c>
      <c r="Y63" s="364">
        <v>0</v>
      </c>
      <c r="Z63" s="364">
        <v>0</v>
      </c>
      <c r="AA63" s="364">
        <v>0</v>
      </c>
      <c r="AB63" s="361">
        <f t="shared" si="5"/>
        <v>0</v>
      </c>
      <c r="AC63" s="357">
        <f t="shared" si="6"/>
        <v>0</v>
      </c>
    </row>
    <row r="64" spans="1:30" ht="18.75" x14ac:dyDescent="0.25">
      <c r="A64" s="362" t="s">
        <v>204</v>
      </c>
      <c r="B64" s="367" t="s">
        <v>591</v>
      </c>
      <c r="C64" s="368">
        <v>0</v>
      </c>
      <c r="D64" s="407">
        <v>0</v>
      </c>
      <c r="E64" s="406">
        <f t="shared" si="14"/>
        <v>0</v>
      </c>
      <c r="F64" s="415">
        <f t="shared" si="7"/>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1">
        <f t="shared" si="5"/>
        <v>0</v>
      </c>
      <c r="AC64" s="357">
        <f t="shared" si="6"/>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512"/>
      <c r="C66" s="512"/>
      <c r="D66" s="512"/>
      <c r="E66" s="512"/>
      <c r="F66" s="512"/>
      <c r="G66" s="512"/>
      <c r="H66" s="512"/>
      <c r="I66" s="512"/>
      <c r="J66" s="512"/>
      <c r="K66" s="512"/>
      <c r="L66" s="512"/>
      <c r="M66" s="512"/>
      <c r="N66" s="512"/>
      <c r="O66" s="512"/>
      <c r="P66" s="512"/>
      <c r="Q66" s="512"/>
      <c r="R66" s="512"/>
      <c r="S66" s="512"/>
      <c r="T66" s="512"/>
      <c r="U66" s="512"/>
      <c r="V66" s="512"/>
      <c r="W66" s="512"/>
      <c r="X66" s="512"/>
      <c r="Y66" s="512"/>
      <c r="Z66" s="348"/>
      <c r="AA66" s="348"/>
      <c r="AB66" s="64"/>
    </row>
    <row r="67" spans="1:28" x14ac:dyDescent="0.25">
      <c r="A67" s="60"/>
      <c r="B67" s="60"/>
      <c r="C67" s="60"/>
      <c r="D67" s="60"/>
      <c r="E67" s="60"/>
      <c r="F67" s="60"/>
      <c r="AB67" s="60"/>
    </row>
    <row r="68" spans="1:28" ht="50.25" customHeight="1" x14ac:dyDescent="0.25">
      <c r="A68" s="60"/>
      <c r="B68" s="515"/>
      <c r="C68" s="515"/>
      <c r="D68" s="515"/>
      <c r="E68" s="515"/>
      <c r="F68" s="515"/>
      <c r="G68" s="515"/>
      <c r="H68" s="515"/>
      <c r="I68" s="515"/>
      <c r="J68" s="515"/>
      <c r="K68" s="515"/>
      <c r="L68" s="515"/>
      <c r="M68" s="515"/>
      <c r="N68" s="515"/>
      <c r="O68" s="515"/>
      <c r="P68" s="515"/>
      <c r="Q68" s="515"/>
      <c r="R68" s="515"/>
      <c r="S68" s="515"/>
      <c r="T68" s="515"/>
      <c r="U68" s="515"/>
      <c r="V68" s="515"/>
      <c r="W68" s="515"/>
      <c r="X68" s="515"/>
      <c r="Y68" s="515"/>
      <c r="Z68" s="349"/>
      <c r="AA68" s="349"/>
      <c r="AB68" s="60"/>
    </row>
    <row r="69" spans="1:28" x14ac:dyDescent="0.25">
      <c r="A69" s="60"/>
      <c r="B69" s="60"/>
      <c r="C69" s="60"/>
      <c r="D69" s="60"/>
      <c r="E69" s="60"/>
      <c r="F69" s="60"/>
      <c r="AB69" s="60"/>
    </row>
    <row r="70" spans="1:28" ht="36.75" customHeight="1" x14ac:dyDescent="0.25">
      <c r="A70" s="60"/>
      <c r="B70" s="512"/>
      <c r="C70" s="512"/>
      <c r="D70" s="512"/>
      <c r="E70" s="512"/>
      <c r="F70" s="512"/>
      <c r="G70" s="512"/>
      <c r="H70" s="512"/>
      <c r="I70" s="512"/>
      <c r="J70" s="512"/>
      <c r="K70" s="512"/>
      <c r="L70" s="512"/>
      <c r="M70" s="512"/>
      <c r="N70" s="512"/>
      <c r="O70" s="512"/>
      <c r="P70" s="512"/>
      <c r="Q70" s="512"/>
      <c r="R70" s="512"/>
      <c r="S70" s="512"/>
      <c r="T70" s="512"/>
      <c r="U70" s="512"/>
      <c r="V70" s="512"/>
      <c r="W70" s="512"/>
      <c r="X70" s="512"/>
      <c r="Y70" s="512"/>
      <c r="Z70" s="348"/>
      <c r="AA70" s="348"/>
      <c r="AB70" s="60"/>
    </row>
    <row r="71" spans="1:28" x14ac:dyDescent="0.25">
      <c r="A71" s="60"/>
      <c r="B71" s="63"/>
      <c r="C71" s="63"/>
      <c r="D71" s="63"/>
      <c r="E71" s="63"/>
      <c r="F71" s="63"/>
      <c r="AB71" s="60"/>
    </row>
    <row r="72" spans="1:28" ht="51" customHeight="1" x14ac:dyDescent="0.25">
      <c r="A72" s="60"/>
      <c r="B72" s="512"/>
      <c r="C72" s="512"/>
      <c r="D72" s="512"/>
      <c r="E72" s="512"/>
      <c r="F72" s="512"/>
      <c r="G72" s="512"/>
      <c r="H72" s="512"/>
      <c r="I72" s="512"/>
      <c r="J72" s="512"/>
      <c r="K72" s="512"/>
      <c r="L72" s="512"/>
      <c r="M72" s="512"/>
      <c r="N72" s="512"/>
      <c r="O72" s="512"/>
      <c r="P72" s="512"/>
      <c r="Q72" s="512"/>
      <c r="R72" s="512"/>
      <c r="S72" s="512"/>
      <c r="T72" s="512"/>
      <c r="U72" s="512"/>
      <c r="V72" s="512"/>
      <c r="W72" s="512"/>
      <c r="X72" s="512"/>
      <c r="Y72" s="512"/>
      <c r="Z72" s="348"/>
      <c r="AA72" s="348"/>
      <c r="AB72" s="60"/>
    </row>
    <row r="73" spans="1:28" ht="32.25" customHeight="1" x14ac:dyDescent="0.25">
      <c r="A73" s="60"/>
      <c r="B73" s="515"/>
      <c r="C73" s="515"/>
      <c r="D73" s="515"/>
      <c r="E73" s="515"/>
      <c r="F73" s="515"/>
      <c r="G73" s="515"/>
      <c r="H73" s="515"/>
      <c r="I73" s="515"/>
      <c r="J73" s="515"/>
      <c r="K73" s="515"/>
      <c r="L73" s="515"/>
      <c r="M73" s="515"/>
      <c r="N73" s="515"/>
      <c r="O73" s="515"/>
      <c r="P73" s="515"/>
      <c r="Q73" s="515"/>
      <c r="R73" s="515"/>
      <c r="S73" s="515"/>
      <c r="T73" s="515"/>
      <c r="U73" s="515"/>
      <c r="V73" s="515"/>
      <c r="W73" s="515"/>
      <c r="X73" s="515"/>
      <c r="Y73" s="515"/>
      <c r="Z73" s="349"/>
      <c r="AA73" s="349"/>
      <c r="AB73" s="60"/>
    </row>
    <row r="74" spans="1:28" ht="51.75" customHeight="1" x14ac:dyDescent="0.25">
      <c r="A74" s="60"/>
      <c r="B74" s="512"/>
      <c r="C74" s="512"/>
      <c r="D74" s="512"/>
      <c r="E74" s="512"/>
      <c r="F74" s="512"/>
      <c r="G74" s="512"/>
      <c r="H74" s="512"/>
      <c r="I74" s="512"/>
      <c r="J74" s="512"/>
      <c r="K74" s="512"/>
      <c r="L74" s="512"/>
      <c r="M74" s="512"/>
      <c r="N74" s="512"/>
      <c r="O74" s="512"/>
      <c r="P74" s="512"/>
      <c r="Q74" s="512"/>
      <c r="R74" s="512"/>
      <c r="S74" s="512"/>
      <c r="T74" s="512"/>
      <c r="U74" s="512"/>
      <c r="V74" s="512"/>
      <c r="W74" s="512"/>
      <c r="X74" s="512"/>
      <c r="Y74" s="512"/>
      <c r="Z74" s="348"/>
      <c r="AA74" s="348"/>
      <c r="AB74" s="60"/>
    </row>
    <row r="75" spans="1:28" ht="21.75" customHeight="1" x14ac:dyDescent="0.25">
      <c r="A75" s="60"/>
      <c r="B75" s="513"/>
      <c r="C75" s="513"/>
      <c r="D75" s="513"/>
      <c r="E75" s="513"/>
      <c r="F75" s="513"/>
      <c r="G75" s="513"/>
      <c r="H75" s="513"/>
      <c r="I75" s="513"/>
      <c r="J75" s="513"/>
      <c r="K75" s="513"/>
      <c r="L75" s="513"/>
      <c r="M75" s="513"/>
      <c r="N75" s="513"/>
      <c r="O75" s="513"/>
      <c r="P75" s="513"/>
      <c r="Q75" s="513"/>
      <c r="R75" s="513"/>
      <c r="S75" s="513"/>
      <c r="T75" s="513"/>
      <c r="U75" s="513"/>
      <c r="V75" s="513"/>
      <c r="W75" s="513"/>
      <c r="X75" s="513"/>
      <c r="Y75" s="513"/>
      <c r="Z75" s="346"/>
      <c r="AA75" s="346"/>
      <c r="AB75" s="60"/>
    </row>
    <row r="76" spans="1:28" ht="23.25" customHeight="1" x14ac:dyDescent="0.25">
      <c r="A76" s="60"/>
      <c r="B76" s="61"/>
      <c r="C76" s="61"/>
      <c r="D76" s="61"/>
      <c r="E76" s="61"/>
      <c r="F76" s="61"/>
      <c r="AB76" s="60"/>
    </row>
    <row r="77" spans="1:28" ht="18.75" customHeight="1" x14ac:dyDescent="0.25">
      <c r="A77" s="60"/>
      <c r="B77" s="514"/>
      <c r="C77" s="514"/>
      <c r="D77" s="514"/>
      <c r="E77" s="514"/>
      <c r="F77" s="514"/>
      <c r="G77" s="514"/>
      <c r="H77" s="514"/>
      <c r="I77" s="514"/>
      <c r="J77" s="514"/>
      <c r="K77" s="514"/>
      <c r="L77" s="514"/>
      <c r="M77" s="514"/>
      <c r="N77" s="514"/>
      <c r="O77" s="514"/>
      <c r="P77" s="514"/>
      <c r="Q77" s="514"/>
      <c r="R77" s="514"/>
      <c r="S77" s="514"/>
      <c r="T77" s="514"/>
      <c r="U77" s="514"/>
      <c r="V77" s="514"/>
      <c r="W77" s="514"/>
      <c r="X77" s="514"/>
      <c r="Y77" s="514"/>
      <c r="Z77" s="347"/>
      <c r="AA77" s="347"/>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AB20:AC21"/>
    <mergeCell ref="P20:S20"/>
    <mergeCell ref="T20:W20"/>
    <mergeCell ref="A12:AC12"/>
    <mergeCell ref="A14:AC14"/>
    <mergeCell ref="A15:AC15"/>
    <mergeCell ref="A16:AC16"/>
    <mergeCell ref="A18:AC18"/>
    <mergeCell ref="H21:I21"/>
    <mergeCell ref="J21:K21"/>
    <mergeCell ref="L21:M21"/>
    <mergeCell ref="N21:O21"/>
    <mergeCell ref="A20:A22"/>
    <mergeCell ref="B20:B22"/>
    <mergeCell ref="X20:AA20"/>
    <mergeCell ref="P21:Q21"/>
    <mergeCell ref="A4:AC4"/>
    <mergeCell ref="A6:AC6"/>
    <mergeCell ref="A8:AC8"/>
    <mergeCell ref="A9:AC9"/>
    <mergeCell ref="A11:AC11"/>
    <mergeCell ref="B74:Y74"/>
    <mergeCell ref="B75:Y75"/>
    <mergeCell ref="B77:Y77"/>
    <mergeCell ref="B66:Y66"/>
    <mergeCell ref="B68:Y68"/>
    <mergeCell ref="B70:Y70"/>
    <mergeCell ref="B72:Y72"/>
    <mergeCell ref="B73:Y73"/>
    <mergeCell ref="R21:S21"/>
    <mergeCell ref="T21:U21"/>
    <mergeCell ref="V21:W21"/>
    <mergeCell ref="X21:Y21"/>
    <mergeCell ref="Z21:AA21"/>
    <mergeCell ref="C20:D21"/>
    <mergeCell ref="E20:F21"/>
    <mergeCell ref="G20:G22"/>
    <mergeCell ref="H20:K20"/>
    <mergeCell ref="L20:O20"/>
  </mergeCells>
  <conditionalFormatting sqref="T24:AB29 T31:AB64 L30:N30 P30:AB30">
    <cfRule type="cellIs" dxfId="17" priority="23" operator="notEqual">
      <formula>0</formula>
    </cfRule>
  </conditionalFormatting>
  <conditionalFormatting sqref="AC24:AC64">
    <cfRule type="cellIs" dxfId="16" priority="22" operator="notEqual">
      <formula>0</formula>
    </cfRule>
  </conditionalFormatting>
  <conditionalFormatting sqref="L24:S29 L31:N64 P31:S64">
    <cfRule type="cellIs" dxfId="15" priority="21" operator="notEqual">
      <formula>0</formula>
    </cfRule>
  </conditionalFormatting>
  <conditionalFormatting sqref="H25:H29 H31:H64">
    <cfRule type="cellIs" dxfId="14" priority="20" operator="notEqual">
      <formula>0</formula>
    </cfRule>
  </conditionalFormatting>
  <conditionalFormatting sqref="C24:C64">
    <cfRule type="cellIs" dxfId="13" priority="19" operator="notEqual">
      <formula>0</formula>
    </cfRule>
  </conditionalFormatting>
  <conditionalFormatting sqref="G24:G64 H30 H24">
    <cfRule type="cellIs" dxfId="12" priority="18" operator="notEqual">
      <formula>0</formula>
    </cfRule>
  </conditionalFormatting>
  <conditionalFormatting sqref="J24:J64">
    <cfRule type="cellIs" dxfId="11" priority="14" operator="notEqual">
      <formula>0</formula>
    </cfRule>
  </conditionalFormatting>
  <conditionalFormatting sqref="D24:D64">
    <cfRule type="cellIs" dxfId="10" priority="13" operator="notEqual">
      <formula>0</formula>
    </cfRule>
  </conditionalFormatting>
  <conditionalFormatting sqref="E24:E64">
    <cfRule type="cellIs" dxfId="9" priority="12" operator="notEqual">
      <formula>0</formula>
    </cfRule>
  </conditionalFormatting>
  <conditionalFormatting sqref="I24:I29 I31:I64">
    <cfRule type="cellIs" dxfId="8" priority="6" operator="notEqual">
      <formula>0</formula>
    </cfRule>
  </conditionalFormatting>
  <conditionalFormatting sqref="K30">
    <cfRule type="cellIs" dxfId="7" priority="9" operator="notEqual">
      <formula>0</formula>
    </cfRule>
  </conditionalFormatting>
  <conditionalFormatting sqref="K24:K29 K31:K64">
    <cfRule type="cellIs" dxfId="6" priority="8" operator="notEqual">
      <formula>0</formula>
    </cfRule>
  </conditionalFormatting>
  <conditionalFormatting sqref="I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O30">
    <cfRule type="cellIs" dxfId="1" priority="2" operator="notEqual">
      <formula>0</formula>
    </cfRule>
  </conditionalFormatting>
  <conditionalFormatting sqref="O31: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X8" zoomScale="80" zoomScaleSheetLayoutView="80" workbookViewId="0">
      <selection activeCell="AT27" sqref="A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9.855468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ht="15.75" x14ac:dyDescent="0.25">
      <c r="A9" s="436" t="str">
        <f>'1. паспорт местоположение'!A9:C9</f>
        <v>Акционерное общество "Россети Янтарь" ДЗО  ПАО "Россети"</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c r="AF9" s="436"/>
      <c r="AG9" s="436"/>
      <c r="AH9" s="436"/>
      <c r="AI9" s="436"/>
      <c r="AJ9" s="436"/>
      <c r="AK9" s="436"/>
      <c r="AL9" s="436"/>
      <c r="AM9" s="436"/>
      <c r="AN9" s="436"/>
      <c r="AO9" s="436"/>
      <c r="AP9" s="436"/>
      <c r="AQ9" s="436"/>
      <c r="AR9" s="436"/>
      <c r="AS9" s="436"/>
      <c r="AT9" s="436"/>
      <c r="AU9" s="436"/>
      <c r="AV9" s="436"/>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ht="15.75" x14ac:dyDescent="0.25">
      <c r="A12" s="436" t="str">
        <f>'1. паспорт местоположение'!A12:C12</f>
        <v>N_22-1360</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c r="AU12" s="436"/>
      <c r="AV12" s="436"/>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ht="15.75" x14ac:dyDescent="0.25">
      <c r="A15" s="433" t="str">
        <f>'1. паспорт местоположение'!A15:C15</f>
        <v>Создание системы регистрации аварийных процессов и событий в составе СОТИАССО ПС 110 кВ О-14 Мамоново</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1"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1" customFormat="1" x14ac:dyDescent="0.25">
      <c r="A21" s="526" t="s">
        <v>462</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1" customFormat="1" ht="58.5" customHeight="1" x14ac:dyDescent="0.25">
      <c r="A22" s="527" t="s">
        <v>50</v>
      </c>
      <c r="B22" s="530" t="s">
        <v>22</v>
      </c>
      <c r="C22" s="527" t="s">
        <v>49</v>
      </c>
      <c r="D22" s="527" t="s">
        <v>48</v>
      </c>
      <c r="E22" s="533" t="s">
        <v>473</v>
      </c>
      <c r="F22" s="534"/>
      <c r="G22" s="534"/>
      <c r="H22" s="534"/>
      <c r="I22" s="534"/>
      <c r="J22" s="534"/>
      <c r="K22" s="534"/>
      <c r="L22" s="535"/>
      <c r="M22" s="527" t="s">
        <v>47</v>
      </c>
      <c r="N22" s="527" t="s">
        <v>46</v>
      </c>
      <c r="O22" s="527" t="s">
        <v>45</v>
      </c>
      <c r="P22" s="536" t="s">
        <v>235</v>
      </c>
      <c r="Q22" s="536" t="s">
        <v>44</v>
      </c>
      <c r="R22" s="536" t="s">
        <v>43</v>
      </c>
      <c r="S22" s="536" t="s">
        <v>42</v>
      </c>
      <c r="T22" s="536"/>
      <c r="U22" s="537" t="s">
        <v>41</v>
      </c>
      <c r="V22" s="537" t="s">
        <v>40</v>
      </c>
      <c r="W22" s="536" t="s">
        <v>39</v>
      </c>
      <c r="X22" s="536" t="s">
        <v>38</v>
      </c>
      <c r="Y22" s="536" t="s">
        <v>37</v>
      </c>
      <c r="Z22" s="550" t="s">
        <v>36</v>
      </c>
      <c r="AA22" s="536" t="s">
        <v>35</v>
      </c>
      <c r="AB22" s="536" t="s">
        <v>34</v>
      </c>
      <c r="AC22" s="536" t="s">
        <v>33</v>
      </c>
      <c r="AD22" s="536" t="s">
        <v>32</v>
      </c>
      <c r="AE22" s="536" t="s">
        <v>31</v>
      </c>
      <c r="AF22" s="536" t="s">
        <v>30</v>
      </c>
      <c r="AG22" s="536"/>
      <c r="AH22" s="536"/>
      <c r="AI22" s="536"/>
      <c r="AJ22" s="536"/>
      <c r="AK22" s="536"/>
      <c r="AL22" s="536" t="s">
        <v>29</v>
      </c>
      <c r="AM22" s="536"/>
      <c r="AN22" s="536"/>
      <c r="AO22" s="536"/>
      <c r="AP22" s="536" t="s">
        <v>28</v>
      </c>
      <c r="AQ22" s="536"/>
      <c r="AR22" s="536" t="s">
        <v>27</v>
      </c>
      <c r="AS22" s="536" t="s">
        <v>26</v>
      </c>
      <c r="AT22" s="536" t="s">
        <v>25</v>
      </c>
      <c r="AU22" s="536" t="s">
        <v>24</v>
      </c>
      <c r="AV22" s="540" t="s">
        <v>23</v>
      </c>
    </row>
    <row r="23" spans="1:48" s="21" customFormat="1" ht="64.5" customHeight="1" x14ac:dyDescent="0.25">
      <c r="A23" s="528"/>
      <c r="B23" s="531"/>
      <c r="C23" s="528"/>
      <c r="D23" s="528"/>
      <c r="E23" s="542" t="s">
        <v>21</v>
      </c>
      <c r="F23" s="544" t="s">
        <v>125</v>
      </c>
      <c r="G23" s="544" t="s">
        <v>124</v>
      </c>
      <c r="H23" s="544" t="s">
        <v>123</v>
      </c>
      <c r="I23" s="548" t="s">
        <v>409</v>
      </c>
      <c r="J23" s="548" t="s">
        <v>410</v>
      </c>
      <c r="K23" s="548" t="s">
        <v>411</v>
      </c>
      <c r="L23" s="544" t="s">
        <v>592</v>
      </c>
      <c r="M23" s="528"/>
      <c r="N23" s="528"/>
      <c r="O23" s="528"/>
      <c r="P23" s="536"/>
      <c r="Q23" s="536"/>
      <c r="R23" s="536"/>
      <c r="S23" s="546" t="s">
        <v>2</v>
      </c>
      <c r="T23" s="546" t="s">
        <v>9</v>
      </c>
      <c r="U23" s="537"/>
      <c r="V23" s="537"/>
      <c r="W23" s="536"/>
      <c r="X23" s="536"/>
      <c r="Y23" s="536"/>
      <c r="Z23" s="536"/>
      <c r="AA23" s="536"/>
      <c r="AB23" s="536"/>
      <c r="AC23" s="536"/>
      <c r="AD23" s="536"/>
      <c r="AE23" s="536"/>
      <c r="AF23" s="536" t="s">
        <v>20</v>
      </c>
      <c r="AG23" s="536"/>
      <c r="AH23" s="536" t="s">
        <v>19</v>
      </c>
      <c r="AI23" s="536"/>
      <c r="AJ23" s="527" t="s">
        <v>18</v>
      </c>
      <c r="AK23" s="527" t="s">
        <v>17</v>
      </c>
      <c r="AL23" s="527" t="s">
        <v>16</v>
      </c>
      <c r="AM23" s="527" t="s">
        <v>15</v>
      </c>
      <c r="AN23" s="527" t="s">
        <v>14</v>
      </c>
      <c r="AO23" s="527" t="s">
        <v>13</v>
      </c>
      <c r="AP23" s="527" t="s">
        <v>12</v>
      </c>
      <c r="AQ23" s="538" t="s">
        <v>9</v>
      </c>
      <c r="AR23" s="536"/>
      <c r="AS23" s="536"/>
      <c r="AT23" s="536"/>
      <c r="AU23" s="536"/>
      <c r="AV23" s="541"/>
    </row>
    <row r="24" spans="1:48" s="21" customFormat="1" ht="96.75" customHeight="1" x14ac:dyDescent="0.25">
      <c r="A24" s="529"/>
      <c r="B24" s="532"/>
      <c r="C24" s="529"/>
      <c r="D24" s="529"/>
      <c r="E24" s="543"/>
      <c r="F24" s="545"/>
      <c r="G24" s="545"/>
      <c r="H24" s="545"/>
      <c r="I24" s="549"/>
      <c r="J24" s="549"/>
      <c r="K24" s="549"/>
      <c r="L24" s="545"/>
      <c r="M24" s="529"/>
      <c r="N24" s="529"/>
      <c r="O24" s="529"/>
      <c r="P24" s="536"/>
      <c r="Q24" s="536"/>
      <c r="R24" s="536"/>
      <c r="S24" s="547"/>
      <c r="T24" s="547"/>
      <c r="U24" s="537"/>
      <c r="V24" s="537"/>
      <c r="W24" s="536"/>
      <c r="X24" s="536"/>
      <c r="Y24" s="536"/>
      <c r="Z24" s="536"/>
      <c r="AA24" s="536"/>
      <c r="AB24" s="536"/>
      <c r="AC24" s="536"/>
      <c r="AD24" s="536"/>
      <c r="AE24" s="536"/>
      <c r="AF24" s="117" t="s">
        <v>11</v>
      </c>
      <c r="AG24" s="117" t="s">
        <v>10</v>
      </c>
      <c r="AH24" s="118" t="s">
        <v>2</v>
      </c>
      <c r="AI24" s="118" t="s">
        <v>9</v>
      </c>
      <c r="AJ24" s="529"/>
      <c r="AK24" s="529"/>
      <c r="AL24" s="529"/>
      <c r="AM24" s="529"/>
      <c r="AN24" s="529"/>
      <c r="AO24" s="529"/>
      <c r="AP24" s="529"/>
      <c r="AQ24" s="539"/>
      <c r="AR24" s="536"/>
      <c r="AS24" s="536"/>
      <c r="AT24" s="536"/>
      <c r="AU24" s="536"/>
      <c r="AV24" s="54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9" customFormat="1" ht="56.25" x14ac:dyDescent="0.2">
      <c r="A26" s="333">
        <v>1</v>
      </c>
      <c r="B26" s="334" t="s">
        <v>582</v>
      </c>
      <c r="C26" s="334" t="s">
        <v>61</v>
      </c>
      <c r="D26" s="335">
        <f>'6.1. Паспорт сетевой график'!F53</f>
        <v>45747</v>
      </c>
      <c r="E26" s="333"/>
      <c r="F26" s="333"/>
      <c r="G26" s="333"/>
      <c r="H26" s="333"/>
      <c r="I26" s="333"/>
      <c r="J26" s="333"/>
      <c r="K26" s="333"/>
      <c r="L26" s="333">
        <v>1</v>
      </c>
      <c r="M26" s="374" t="s">
        <v>600</v>
      </c>
      <c r="N26" s="375" t="s">
        <v>601</v>
      </c>
      <c r="O26" s="376" t="s">
        <v>582</v>
      </c>
      <c r="P26" s="377">
        <v>10347.43281</v>
      </c>
      <c r="Q26" s="375" t="s">
        <v>602</v>
      </c>
      <c r="R26" s="377">
        <f>P26</f>
        <v>10347.43281</v>
      </c>
      <c r="S26" s="375" t="s">
        <v>603</v>
      </c>
      <c r="T26" s="375" t="s">
        <v>604</v>
      </c>
      <c r="U26" s="375" t="s">
        <v>60</v>
      </c>
      <c r="V26" s="375" t="s">
        <v>60</v>
      </c>
      <c r="W26" s="375" t="s">
        <v>605</v>
      </c>
      <c r="X26" s="377">
        <v>10347.43281</v>
      </c>
      <c r="Y26" s="375"/>
      <c r="Z26" s="375"/>
      <c r="AA26" s="377"/>
      <c r="AB26" s="377">
        <v>10347.43281</v>
      </c>
      <c r="AC26" s="375" t="s">
        <v>605</v>
      </c>
      <c r="AD26" s="378">
        <f>'8. Общие сведения'!B33*1000</f>
        <v>12416.91937</v>
      </c>
      <c r="AE26" s="378">
        <f>AD26</f>
        <v>12416.91937</v>
      </c>
      <c r="AF26" s="375"/>
      <c r="AG26" s="375"/>
      <c r="AH26" s="379"/>
      <c r="AI26" s="379"/>
      <c r="AJ26" s="379"/>
      <c r="AK26" s="379"/>
      <c r="AL26" s="374"/>
      <c r="AM26" s="374"/>
      <c r="AN26" s="380"/>
      <c r="AO26" s="374"/>
      <c r="AP26" s="379">
        <v>45449</v>
      </c>
      <c r="AQ26" s="379">
        <v>45449</v>
      </c>
      <c r="AR26" s="379">
        <v>45449</v>
      </c>
      <c r="AS26" s="379">
        <v>45449</v>
      </c>
      <c r="AT26" s="380">
        <v>45703</v>
      </c>
      <c r="AU26" s="374"/>
      <c r="AV26" s="376" t="s">
        <v>628</v>
      </c>
    </row>
    <row r="27" spans="1:48" s="21" customFormat="1" ht="22.5" x14ac:dyDescent="0.25">
      <c r="A27" s="340"/>
      <c r="B27" s="340"/>
      <c r="C27" s="340"/>
      <c r="D27" s="340"/>
      <c r="E27" s="340"/>
      <c r="F27" s="340"/>
      <c r="G27" s="340"/>
      <c r="H27" s="340"/>
      <c r="I27" s="340"/>
      <c r="J27" s="340"/>
      <c r="K27" s="340"/>
      <c r="L27" s="340"/>
      <c r="M27" s="381"/>
      <c r="N27" s="381"/>
      <c r="O27" s="381"/>
      <c r="P27" s="381"/>
      <c r="Q27" s="381"/>
      <c r="R27" s="381"/>
      <c r="S27" s="381"/>
      <c r="T27" s="381"/>
      <c r="U27" s="381"/>
      <c r="V27" s="381"/>
      <c r="W27" s="375" t="s">
        <v>606</v>
      </c>
      <c r="X27" s="377">
        <v>12016.666670000001</v>
      </c>
      <c r="Y27" s="375"/>
      <c r="Z27" s="375"/>
      <c r="AA27" s="377"/>
      <c r="AB27" s="381"/>
      <c r="AC27" s="381"/>
      <c r="AD27" s="381"/>
      <c r="AE27" s="381"/>
      <c r="AF27" s="381"/>
      <c r="AG27" s="381"/>
      <c r="AH27" s="381"/>
      <c r="AI27" s="381"/>
      <c r="AJ27" s="381"/>
      <c r="AK27" s="381"/>
      <c r="AL27" s="381"/>
      <c r="AM27" s="381"/>
      <c r="AN27" s="381"/>
      <c r="AO27" s="381"/>
      <c r="AP27" s="381"/>
      <c r="AQ27" s="381"/>
      <c r="AR27" s="381"/>
      <c r="AS27" s="381"/>
      <c r="AT27" s="381"/>
      <c r="AU27" s="381"/>
      <c r="AV27" s="381"/>
    </row>
    <row r="28" spans="1:48" s="21" customFormat="1" x14ac:dyDescent="0.25">
      <c r="A28" s="340"/>
      <c r="B28" s="340"/>
      <c r="C28" s="340"/>
      <c r="D28" s="340"/>
      <c r="E28" s="340"/>
      <c r="F28" s="340"/>
      <c r="G28" s="340"/>
      <c r="H28" s="340"/>
      <c r="I28" s="340"/>
      <c r="J28" s="340"/>
      <c r="K28" s="340"/>
      <c r="L28" s="340"/>
      <c r="M28" s="381"/>
      <c r="N28" s="381"/>
      <c r="O28" s="381"/>
      <c r="P28" s="381"/>
      <c r="Q28" s="381"/>
      <c r="R28" s="381"/>
      <c r="S28" s="381"/>
      <c r="T28" s="381"/>
      <c r="U28" s="381"/>
      <c r="V28" s="381"/>
      <c r="W28" s="375" t="s">
        <v>607</v>
      </c>
      <c r="X28" s="377">
        <v>12583.333329999999</v>
      </c>
      <c r="Y28" s="375"/>
      <c r="Z28" s="375"/>
      <c r="AA28" s="377"/>
      <c r="AB28" s="381"/>
      <c r="AC28" s="381"/>
      <c r="AD28" s="381"/>
      <c r="AE28" s="381"/>
      <c r="AF28" s="381"/>
      <c r="AG28" s="381"/>
      <c r="AH28" s="381"/>
      <c r="AI28" s="381"/>
      <c r="AJ28" s="381"/>
      <c r="AK28" s="381"/>
      <c r="AL28" s="381"/>
      <c r="AM28" s="381"/>
      <c r="AN28" s="381"/>
      <c r="AO28" s="381"/>
      <c r="AP28" s="381"/>
      <c r="AQ28" s="381"/>
      <c r="AR28" s="381"/>
      <c r="AS28" s="381"/>
      <c r="AT28" s="381"/>
      <c r="AU28" s="381"/>
      <c r="AV28" s="381"/>
    </row>
    <row r="29" spans="1:48" s="21" customFormat="1" x14ac:dyDescent="0.25">
      <c r="A29" s="340"/>
      <c r="B29" s="340"/>
      <c r="C29" s="340"/>
      <c r="D29" s="340"/>
      <c r="E29" s="340"/>
      <c r="F29" s="340"/>
      <c r="G29" s="340"/>
      <c r="H29" s="340"/>
      <c r="I29" s="340"/>
      <c r="J29" s="340"/>
      <c r="K29" s="340"/>
      <c r="L29" s="340"/>
      <c r="M29" s="340"/>
      <c r="N29" s="340"/>
      <c r="O29" s="340"/>
      <c r="P29" s="340"/>
      <c r="Q29" s="340"/>
      <c r="R29" s="340"/>
      <c r="S29" s="340"/>
      <c r="T29" s="340"/>
      <c r="U29" s="340"/>
      <c r="V29" s="340"/>
      <c r="W29" s="286"/>
      <c r="X29" s="287"/>
      <c r="Y29" s="286"/>
      <c r="Z29" s="286"/>
      <c r="AA29" s="287"/>
      <c r="AB29" s="340"/>
      <c r="AC29" s="340"/>
      <c r="AD29" s="340"/>
      <c r="AE29" s="340"/>
      <c r="AF29" s="340"/>
      <c r="AG29" s="340"/>
      <c r="AH29" s="340"/>
      <c r="AI29" s="340"/>
      <c r="AJ29" s="340"/>
      <c r="AK29" s="340"/>
      <c r="AL29" s="340"/>
      <c r="AM29" s="340"/>
      <c r="AN29" s="340"/>
      <c r="AO29" s="340"/>
      <c r="AP29" s="340"/>
      <c r="AQ29" s="340"/>
      <c r="AR29" s="340"/>
      <c r="AS29" s="340"/>
      <c r="AT29" s="340"/>
      <c r="AU29" s="340"/>
      <c r="AV29" s="340"/>
    </row>
    <row r="30" spans="1:48" s="21" customFormat="1" x14ac:dyDescent="0.25">
      <c r="A30" s="340"/>
      <c r="B30" s="340"/>
      <c r="C30" s="340"/>
      <c r="D30" s="340"/>
      <c r="E30" s="340"/>
      <c r="F30" s="340"/>
      <c r="G30" s="340"/>
      <c r="H30" s="340"/>
      <c r="I30" s="340"/>
      <c r="J30" s="340"/>
      <c r="K30" s="340"/>
      <c r="L30" s="340"/>
      <c r="M30" s="340"/>
      <c r="N30" s="340"/>
      <c r="O30" s="340"/>
      <c r="P30" s="340"/>
      <c r="Q30" s="340"/>
      <c r="R30" s="340"/>
      <c r="S30" s="340"/>
      <c r="T30" s="340"/>
      <c r="U30" s="340"/>
      <c r="V30" s="340"/>
      <c r="W30" s="286"/>
      <c r="X30" s="287"/>
      <c r="Y30" s="286"/>
      <c r="Z30" s="286"/>
      <c r="AA30" s="287"/>
      <c r="AB30" s="340"/>
      <c r="AC30" s="340"/>
      <c r="AD30" s="340"/>
      <c r="AE30" s="340"/>
      <c r="AF30" s="340"/>
      <c r="AG30" s="340"/>
      <c r="AH30" s="340"/>
      <c r="AI30" s="340"/>
      <c r="AJ30" s="340"/>
      <c r="AK30" s="340"/>
      <c r="AL30" s="340"/>
      <c r="AM30" s="340"/>
      <c r="AN30" s="340"/>
      <c r="AO30" s="340"/>
      <c r="AP30" s="340"/>
      <c r="AQ30" s="340"/>
      <c r="AR30" s="340"/>
      <c r="AS30" s="340"/>
      <c r="AT30" s="340"/>
      <c r="AU30" s="340"/>
      <c r="AV30" s="340"/>
    </row>
    <row r="31" spans="1:48" s="339" customFormat="1" ht="11.25" x14ac:dyDescent="0.2">
      <c r="A31" s="333"/>
      <c r="B31" s="334"/>
      <c r="C31" s="334"/>
      <c r="D31" s="335"/>
      <c r="E31" s="333"/>
      <c r="F31" s="333"/>
      <c r="G31" s="333"/>
      <c r="H31" s="333"/>
      <c r="I31" s="333"/>
      <c r="J31" s="333"/>
      <c r="K31" s="333"/>
      <c r="L31" s="333"/>
      <c r="M31" s="341"/>
      <c r="N31" s="286"/>
      <c r="O31" s="336"/>
      <c r="P31" s="287"/>
      <c r="Q31" s="286"/>
      <c r="R31" s="287"/>
      <c r="S31" s="286"/>
      <c r="T31" s="286"/>
      <c r="U31" s="286"/>
      <c r="V31" s="286"/>
      <c r="W31" s="286"/>
      <c r="X31" s="287"/>
      <c r="Y31" s="286"/>
      <c r="Z31" s="286"/>
      <c r="AA31" s="287"/>
      <c r="AB31" s="337"/>
      <c r="AC31" s="286"/>
      <c r="AD31" s="337"/>
      <c r="AE31" s="337"/>
      <c r="AF31" s="286"/>
      <c r="AG31" s="286"/>
      <c r="AH31" s="338"/>
      <c r="AI31" s="338"/>
      <c r="AJ31" s="338"/>
      <c r="AK31" s="338"/>
      <c r="AL31" s="341"/>
      <c r="AM31" s="341"/>
      <c r="AN31" s="342"/>
      <c r="AO31" s="341"/>
      <c r="AP31" s="338"/>
      <c r="AQ31" s="338"/>
      <c r="AR31" s="338"/>
      <c r="AS31" s="338"/>
      <c r="AT31" s="342"/>
      <c r="AU31" s="341"/>
      <c r="AV31" s="341"/>
    </row>
    <row r="32" spans="1:48" s="21" customFormat="1" x14ac:dyDescent="0.25">
      <c r="A32" s="340"/>
      <c r="B32" s="340"/>
      <c r="C32" s="340"/>
      <c r="D32" s="340"/>
      <c r="E32" s="340"/>
      <c r="F32" s="340"/>
      <c r="G32" s="340"/>
      <c r="H32" s="340"/>
      <c r="I32" s="340"/>
      <c r="J32" s="340"/>
      <c r="K32" s="340"/>
      <c r="L32" s="340"/>
      <c r="M32" s="340"/>
      <c r="N32" s="340"/>
      <c r="O32" s="340"/>
      <c r="P32" s="340"/>
      <c r="Q32" s="340"/>
      <c r="R32" s="340"/>
      <c r="S32" s="340"/>
      <c r="T32" s="340"/>
      <c r="U32" s="340"/>
      <c r="V32" s="340"/>
      <c r="W32" s="286"/>
      <c r="X32" s="287"/>
      <c r="Y32" s="286"/>
      <c r="Z32" s="286"/>
      <c r="AA32" s="287"/>
      <c r="AB32" s="340"/>
      <c r="AC32" s="340"/>
      <c r="AD32" s="340"/>
      <c r="AE32" s="340"/>
      <c r="AF32" s="340"/>
      <c r="AG32" s="340"/>
      <c r="AH32" s="340"/>
      <c r="AI32" s="340"/>
      <c r="AJ32" s="340"/>
      <c r="AK32" s="340"/>
      <c r="AL32" s="340"/>
      <c r="AM32" s="340"/>
      <c r="AN32" s="340"/>
      <c r="AO32" s="340"/>
      <c r="AP32" s="340"/>
      <c r="AQ32" s="340"/>
      <c r="AR32" s="340"/>
      <c r="AS32" s="340"/>
      <c r="AT32" s="340"/>
      <c r="AU32" s="340"/>
      <c r="AV32" s="340"/>
    </row>
    <row r="33" spans="1:48" s="21" customFormat="1" x14ac:dyDescent="0.25">
      <c r="A33" s="340"/>
      <c r="B33" s="340"/>
      <c r="C33" s="340"/>
      <c r="D33" s="340"/>
      <c r="E33" s="340"/>
      <c r="F33" s="340"/>
      <c r="G33" s="340"/>
      <c r="H33" s="340"/>
      <c r="I33" s="340"/>
      <c r="J33" s="340"/>
      <c r="K33" s="340"/>
      <c r="L33" s="340"/>
      <c r="M33" s="340"/>
      <c r="N33" s="340"/>
      <c r="O33" s="340"/>
      <c r="P33" s="340"/>
      <c r="Q33" s="340"/>
      <c r="R33" s="340"/>
      <c r="S33" s="340"/>
      <c r="T33" s="340"/>
      <c r="U33" s="340"/>
      <c r="V33" s="340"/>
      <c r="W33" s="286"/>
      <c r="X33" s="287"/>
      <c r="Y33" s="286"/>
      <c r="Z33" s="286"/>
      <c r="AA33" s="287"/>
      <c r="AB33" s="340"/>
      <c r="AC33" s="340"/>
      <c r="AD33" s="340"/>
      <c r="AE33" s="340"/>
      <c r="AF33" s="340"/>
      <c r="AG33" s="340"/>
      <c r="AH33" s="340"/>
      <c r="AI33" s="340"/>
      <c r="AJ33" s="340"/>
      <c r="AK33" s="340"/>
      <c r="AL33" s="340"/>
      <c r="AM33" s="340"/>
      <c r="AN33" s="340"/>
      <c r="AO33" s="340"/>
      <c r="AP33" s="340"/>
      <c r="AQ33" s="340"/>
      <c r="AR33" s="340"/>
      <c r="AS33" s="340"/>
      <c r="AT33" s="340"/>
      <c r="AU33" s="340"/>
      <c r="AV33" s="340"/>
    </row>
    <row r="34" spans="1:48" s="21" customFormat="1" x14ac:dyDescent="0.25">
      <c r="A34" s="340"/>
      <c r="B34" s="340"/>
      <c r="C34" s="340"/>
      <c r="D34" s="340"/>
      <c r="E34" s="340"/>
      <c r="F34" s="340"/>
      <c r="G34" s="340"/>
      <c r="H34" s="340"/>
      <c r="I34" s="340"/>
      <c r="J34" s="340"/>
      <c r="K34" s="340"/>
      <c r="L34" s="340"/>
      <c r="M34" s="340"/>
      <c r="N34" s="340"/>
      <c r="O34" s="340"/>
      <c r="P34" s="340"/>
      <c r="Q34" s="340"/>
      <c r="R34" s="340"/>
      <c r="S34" s="340"/>
      <c r="T34" s="340"/>
      <c r="U34" s="340"/>
      <c r="V34" s="340"/>
      <c r="W34" s="286"/>
      <c r="X34" s="287"/>
      <c r="Y34" s="286"/>
      <c r="Z34" s="286"/>
      <c r="AA34" s="287"/>
      <c r="AB34" s="340"/>
      <c r="AC34" s="340"/>
      <c r="AD34" s="340"/>
      <c r="AE34" s="340"/>
      <c r="AF34" s="340"/>
      <c r="AG34" s="340"/>
      <c r="AH34" s="340"/>
      <c r="AI34" s="340"/>
      <c r="AJ34" s="340"/>
      <c r="AK34" s="340"/>
      <c r="AL34" s="340"/>
      <c r="AM34" s="340"/>
      <c r="AN34" s="340"/>
      <c r="AO34" s="340"/>
      <c r="AP34" s="340"/>
      <c r="AQ34" s="340"/>
      <c r="AR34" s="340"/>
      <c r="AS34" s="340"/>
      <c r="AT34" s="340"/>
      <c r="AU34" s="340"/>
      <c r="AV34" s="340"/>
    </row>
    <row r="35" spans="1:48" x14ac:dyDescent="0.25">
      <c r="AD35" s="325">
        <f>SUM(AD26:AD34)</f>
        <v>12416.91937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2" zoomScale="90" zoomScaleNormal="90" zoomScaleSheetLayoutView="90" workbookViewId="0">
      <selection activeCell="A28" sqref="A28"/>
    </sheetView>
  </sheetViews>
  <sheetFormatPr defaultRowHeight="15.75" x14ac:dyDescent="0.25"/>
  <cols>
    <col min="1" max="2" width="66.140625" style="106" customWidth="1"/>
    <col min="3" max="3" width="8.85546875" style="60" hidden="1" customWidth="1"/>
    <col min="4" max="4" width="8.85546875" style="60"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56" t="str">
        <f>'1. паспорт местоположение'!A5:C5</f>
        <v>Год раскрытия информации: 2025 год</v>
      </c>
      <c r="B5" s="556"/>
      <c r="C5" s="71"/>
      <c r="D5" s="71"/>
      <c r="E5" s="71"/>
      <c r="F5" s="71"/>
      <c r="G5" s="71"/>
      <c r="H5" s="71"/>
    </row>
    <row r="6" spans="1:8" ht="18.75" x14ac:dyDescent="0.3">
      <c r="A6" s="289"/>
      <c r="B6" s="289"/>
      <c r="C6" s="289"/>
      <c r="D6" s="289"/>
      <c r="E6" s="289"/>
      <c r="F6" s="289"/>
      <c r="G6" s="289"/>
      <c r="H6" s="289"/>
    </row>
    <row r="7" spans="1:8" ht="18.75" x14ac:dyDescent="0.25">
      <c r="A7" s="516" t="s">
        <v>7</v>
      </c>
      <c r="B7" s="516"/>
      <c r="C7" s="291"/>
      <c r="D7" s="291"/>
      <c r="E7" s="291"/>
      <c r="F7" s="291"/>
      <c r="G7" s="291"/>
      <c r="H7" s="291"/>
    </row>
    <row r="8" spans="1:8" ht="18.75" x14ac:dyDescent="0.25">
      <c r="A8" s="291"/>
      <c r="B8" s="291"/>
      <c r="C8" s="291"/>
      <c r="D8" s="291"/>
      <c r="E8" s="291"/>
      <c r="F8" s="291"/>
      <c r="G8" s="291"/>
      <c r="H8" s="291"/>
    </row>
    <row r="9" spans="1:8" x14ac:dyDescent="0.25">
      <c r="A9" s="517" t="str">
        <f>'1. паспорт местоположение'!A9:C9</f>
        <v>Акционерное общество "Россети Янтарь" ДЗО  ПАО "Россети"</v>
      </c>
      <c r="B9" s="517"/>
      <c r="C9" s="294"/>
      <c r="D9" s="294"/>
      <c r="E9" s="294"/>
      <c r="F9" s="294"/>
      <c r="G9" s="294"/>
      <c r="H9" s="294"/>
    </row>
    <row r="10" spans="1:8" x14ac:dyDescent="0.25">
      <c r="A10" s="518" t="s">
        <v>6</v>
      </c>
      <c r="B10" s="518"/>
      <c r="C10" s="295"/>
      <c r="D10" s="295"/>
      <c r="E10" s="295"/>
      <c r="F10" s="295"/>
      <c r="G10" s="295"/>
      <c r="H10" s="295"/>
    </row>
    <row r="11" spans="1:8" ht="18.75" x14ac:dyDescent="0.25">
      <c r="A11" s="291"/>
      <c r="B11" s="291"/>
      <c r="C11" s="291"/>
      <c r="D11" s="291"/>
      <c r="E11" s="291"/>
      <c r="F11" s="291"/>
      <c r="G11" s="291"/>
      <c r="H11" s="291"/>
    </row>
    <row r="12" spans="1:8" x14ac:dyDescent="0.25">
      <c r="A12" s="517" t="str">
        <f>'1. паспорт местоположение'!A12:C12</f>
        <v>N_22-1360</v>
      </c>
      <c r="B12" s="517"/>
      <c r="C12" s="294"/>
      <c r="D12" s="294"/>
      <c r="E12" s="294"/>
      <c r="F12" s="294"/>
      <c r="G12" s="294"/>
      <c r="H12" s="294"/>
    </row>
    <row r="13" spans="1:8" x14ac:dyDescent="0.25">
      <c r="A13" s="518" t="s">
        <v>5</v>
      </c>
      <c r="B13" s="518"/>
      <c r="C13" s="295"/>
      <c r="D13" s="295"/>
      <c r="E13" s="295"/>
      <c r="F13" s="295"/>
      <c r="G13" s="295"/>
      <c r="H13" s="295"/>
    </row>
    <row r="14" spans="1:8" ht="18.75" x14ac:dyDescent="0.25">
      <c r="A14" s="293"/>
      <c r="B14" s="293"/>
      <c r="C14" s="293"/>
      <c r="D14" s="293"/>
      <c r="E14" s="293"/>
      <c r="F14" s="293"/>
      <c r="G14" s="293"/>
      <c r="H14" s="293"/>
    </row>
    <row r="15" spans="1:8" ht="49.5" customHeight="1" x14ac:dyDescent="0.25">
      <c r="A15" s="520" t="str">
        <f>'1. паспорт местоположение'!A15:C15</f>
        <v>Создание системы регистрации аварийных процессов и событий в составе СОТИАССО ПС 110 кВ О-14 Мамоново</v>
      </c>
      <c r="B15" s="520"/>
      <c r="C15" s="294"/>
      <c r="D15" s="294"/>
      <c r="E15" s="294"/>
      <c r="F15" s="294"/>
      <c r="G15" s="294"/>
      <c r="H15" s="294"/>
    </row>
    <row r="16" spans="1:8" x14ac:dyDescent="0.25">
      <c r="A16" s="518" t="s">
        <v>4</v>
      </c>
      <c r="B16" s="518"/>
      <c r="C16" s="295"/>
      <c r="D16" s="295"/>
      <c r="E16" s="295"/>
      <c r="F16" s="295"/>
      <c r="G16" s="295"/>
      <c r="H16" s="295"/>
    </row>
    <row r="17" spans="1:2" x14ac:dyDescent="0.25">
      <c r="B17" s="107"/>
    </row>
    <row r="18" spans="1:2" x14ac:dyDescent="0.25">
      <c r="A18" s="551" t="s">
        <v>463</v>
      </c>
      <c r="B18" s="552"/>
    </row>
    <row r="19" spans="1:2" x14ac:dyDescent="0.25">
      <c r="B19" s="43"/>
    </row>
    <row r="20" spans="1:2" ht="16.5" thickBot="1" x14ac:dyDescent="0.3">
      <c r="B20" s="108"/>
    </row>
    <row r="21" spans="1:2" ht="30.75" thickBot="1" x14ac:dyDescent="0.3">
      <c r="A21" s="109" t="s">
        <v>359</v>
      </c>
      <c r="B21" s="288" t="str">
        <f>A15</f>
        <v>Создание системы регистрации аварийных процессов и событий в составе СОТИАССО ПС 110 кВ О-14 Мамоново</v>
      </c>
    </row>
    <row r="22" spans="1:2" ht="27" customHeight="1" thickBot="1" x14ac:dyDescent="0.3">
      <c r="A22" s="109" t="s">
        <v>360</v>
      </c>
      <c r="B22" s="110" t="str">
        <f>CONCATENATE('1. паспорт местоположение'!C26,", ",'1. паспорт местоположение'!C27)</f>
        <v>Калининградская область, Мамоновский городской округ</v>
      </c>
    </row>
    <row r="23" spans="1:2" ht="16.5" thickBot="1" x14ac:dyDescent="0.3">
      <c r="A23" s="109" t="s">
        <v>326</v>
      </c>
      <c r="B23" s="271" t="s">
        <v>577</v>
      </c>
    </row>
    <row r="24" spans="1:2" ht="16.5" thickBot="1" x14ac:dyDescent="0.3">
      <c r="A24" s="109" t="s">
        <v>361</v>
      </c>
      <c r="B24" s="111">
        <v>0</v>
      </c>
    </row>
    <row r="25" spans="1:2" ht="16.5" thickBot="1" x14ac:dyDescent="0.3">
      <c r="A25" s="268" t="s">
        <v>362</v>
      </c>
      <c r="B25" s="110">
        <v>2025</v>
      </c>
    </row>
    <row r="26" spans="1:2" ht="16.5" thickBot="1" x14ac:dyDescent="0.3">
      <c r="A26" s="269" t="s">
        <v>363</v>
      </c>
      <c r="B26" s="271" t="s">
        <v>616</v>
      </c>
    </row>
    <row r="27" spans="1:2" ht="29.25" thickBot="1" x14ac:dyDescent="0.3">
      <c r="A27" s="112" t="s">
        <v>629</v>
      </c>
      <c r="B27" s="307">
        <v>13.2133044</v>
      </c>
    </row>
    <row r="28" spans="1:2" ht="16.5" thickBot="1" x14ac:dyDescent="0.3">
      <c r="A28" s="271" t="s">
        <v>364</v>
      </c>
      <c r="B28" s="308" t="s">
        <v>618</v>
      </c>
    </row>
    <row r="29" spans="1:2" ht="29.25" thickBot="1" x14ac:dyDescent="0.3">
      <c r="A29" s="276" t="s">
        <v>365</v>
      </c>
      <c r="B29" s="308">
        <f>'7. Паспорт отчет о закупке'!AD35/1000</f>
        <v>12.41691937</v>
      </c>
    </row>
    <row r="30" spans="1:2" ht="29.25" thickBot="1" x14ac:dyDescent="0.3">
      <c r="A30" s="276" t="s">
        <v>366</v>
      </c>
      <c r="B30" s="307">
        <f>B32+B49+B66</f>
        <v>12.41691937</v>
      </c>
    </row>
    <row r="31" spans="1:2" ht="16.5" thickBot="1" x14ac:dyDescent="0.3">
      <c r="A31" s="271" t="s">
        <v>367</v>
      </c>
      <c r="B31" s="307"/>
    </row>
    <row r="32" spans="1:2" ht="29.25" thickBot="1" x14ac:dyDescent="0.3">
      <c r="A32" s="276" t="s">
        <v>368</v>
      </c>
      <c r="B32" s="307">
        <f xml:space="preserve"> SUMIF(C33:C82, 10,B33:B82)</f>
        <v>12.41691937</v>
      </c>
    </row>
    <row r="33" spans="1:3" s="296" customFormat="1" ht="45.75" thickBot="1" x14ac:dyDescent="0.3">
      <c r="A33" s="399" t="s">
        <v>626</v>
      </c>
      <c r="B33" s="400">
        <v>12.41691937</v>
      </c>
      <c r="C33" s="296">
        <v>10</v>
      </c>
    </row>
    <row r="34" spans="1:3" ht="16.5" thickBot="1" x14ac:dyDescent="0.3">
      <c r="A34" s="271" t="s">
        <v>370</v>
      </c>
      <c r="B34" s="284">
        <f>B33/$B$27</f>
        <v>0.93972854890106072</v>
      </c>
    </row>
    <row r="35" spans="1:3" ht="16.5" thickBot="1" x14ac:dyDescent="0.3">
      <c r="A35" s="271" t="s">
        <v>371</v>
      </c>
      <c r="B35" s="307">
        <v>12.416875490000001</v>
      </c>
      <c r="C35" s="60">
        <v>1</v>
      </c>
    </row>
    <row r="36" spans="1:3" ht="16.5" thickBot="1" x14ac:dyDescent="0.3">
      <c r="A36" s="271" t="s">
        <v>372</v>
      </c>
      <c r="B36" s="307">
        <v>12.416875490000001</v>
      </c>
      <c r="C36" s="60">
        <v>2</v>
      </c>
    </row>
    <row r="37" spans="1:3" s="296" customFormat="1" ht="16.5" thickBot="1" x14ac:dyDescent="0.3">
      <c r="A37" s="283" t="s">
        <v>369</v>
      </c>
      <c r="B37" s="309"/>
      <c r="C37" s="296">
        <v>10</v>
      </c>
    </row>
    <row r="38" spans="1:3" ht="16.5" thickBot="1" x14ac:dyDescent="0.3">
      <c r="A38" s="271" t="s">
        <v>370</v>
      </c>
      <c r="B38" s="284">
        <f>B37/$B$27</f>
        <v>0</v>
      </c>
    </row>
    <row r="39" spans="1:3" ht="16.5" thickBot="1" x14ac:dyDescent="0.3">
      <c r="A39" s="271" t="s">
        <v>371</v>
      </c>
      <c r="B39" s="307"/>
      <c r="C39" s="60">
        <v>1</v>
      </c>
    </row>
    <row r="40" spans="1:3" ht="16.5" thickBot="1" x14ac:dyDescent="0.3">
      <c r="A40" s="271" t="s">
        <v>372</v>
      </c>
      <c r="B40" s="307"/>
      <c r="C40" s="60">
        <v>2</v>
      </c>
    </row>
    <row r="41" spans="1:3" ht="16.5" thickBot="1" x14ac:dyDescent="0.3">
      <c r="A41" s="283" t="s">
        <v>369</v>
      </c>
      <c r="B41" s="309"/>
      <c r="C41" s="296">
        <v>10</v>
      </c>
    </row>
    <row r="42" spans="1:3" ht="16.5" thickBot="1" x14ac:dyDescent="0.3">
      <c r="A42" s="271" t="s">
        <v>370</v>
      </c>
      <c r="B42" s="284">
        <f>B41/$B$27</f>
        <v>0</v>
      </c>
    </row>
    <row r="43" spans="1:3" ht="16.5" thickBot="1" x14ac:dyDescent="0.3">
      <c r="A43" s="271" t="s">
        <v>371</v>
      </c>
      <c r="B43" s="307"/>
      <c r="C43" s="60">
        <v>1</v>
      </c>
    </row>
    <row r="44" spans="1:3" ht="16.5" thickBot="1" x14ac:dyDescent="0.3">
      <c r="A44" s="271" t="s">
        <v>372</v>
      </c>
      <c r="B44" s="307"/>
      <c r="C44" s="60">
        <v>2</v>
      </c>
    </row>
    <row r="45" spans="1:3" ht="16.5" thickBot="1" x14ac:dyDescent="0.3">
      <c r="A45" s="283" t="s">
        <v>369</v>
      </c>
      <c r="B45" s="309"/>
      <c r="C45" s="296">
        <v>10</v>
      </c>
    </row>
    <row r="46" spans="1:3" ht="16.5" thickBot="1" x14ac:dyDescent="0.3">
      <c r="A46" s="271" t="s">
        <v>370</v>
      </c>
      <c r="B46" s="284">
        <f>B45/$B$27</f>
        <v>0</v>
      </c>
    </row>
    <row r="47" spans="1:3" ht="16.5" thickBot="1" x14ac:dyDescent="0.3">
      <c r="A47" s="271" t="s">
        <v>371</v>
      </c>
      <c r="B47" s="307"/>
      <c r="C47" s="60">
        <v>1</v>
      </c>
    </row>
    <row r="48" spans="1:3" ht="16.5" thickBot="1" x14ac:dyDescent="0.3">
      <c r="A48" s="271" t="s">
        <v>372</v>
      </c>
      <c r="B48" s="307"/>
      <c r="C48" s="60">
        <v>2</v>
      </c>
    </row>
    <row r="49" spans="1:3" ht="29.25" thickBot="1" x14ac:dyDescent="0.3">
      <c r="A49" s="276" t="s">
        <v>373</v>
      </c>
      <c r="B49" s="307">
        <f xml:space="preserve"> SUMIF(C50:C82, 20,B50:B82)</f>
        <v>0</v>
      </c>
    </row>
    <row r="50" spans="1:3" s="296" customFormat="1" ht="16.5" thickBot="1" x14ac:dyDescent="0.3">
      <c r="A50" s="283" t="s">
        <v>369</v>
      </c>
      <c r="B50" s="309"/>
      <c r="C50" s="296">
        <v>20</v>
      </c>
    </row>
    <row r="51" spans="1:3" ht="16.5" thickBot="1" x14ac:dyDescent="0.3">
      <c r="A51" s="271" t="s">
        <v>370</v>
      </c>
      <c r="B51" s="284">
        <f>B50/$B$27</f>
        <v>0</v>
      </c>
    </row>
    <row r="52" spans="1:3" ht="16.5" thickBot="1" x14ac:dyDescent="0.3">
      <c r="A52" s="271" t="s">
        <v>371</v>
      </c>
      <c r="B52" s="307"/>
      <c r="C52" s="60">
        <v>1</v>
      </c>
    </row>
    <row r="53" spans="1:3" ht="16.5" thickBot="1" x14ac:dyDescent="0.3">
      <c r="A53" s="271" t="s">
        <v>372</v>
      </c>
      <c r="B53" s="307"/>
      <c r="C53" s="60">
        <v>2</v>
      </c>
    </row>
    <row r="54" spans="1:3" s="296" customFormat="1" ht="16.5" thickBot="1" x14ac:dyDescent="0.3">
      <c r="A54" s="283" t="s">
        <v>369</v>
      </c>
      <c r="B54" s="309"/>
      <c r="C54" s="296">
        <v>20</v>
      </c>
    </row>
    <row r="55" spans="1:3" ht="16.5" thickBot="1" x14ac:dyDescent="0.3">
      <c r="A55" s="271" t="s">
        <v>370</v>
      </c>
      <c r="B55" s="284">
        <f>B54/$B$27</f>
        <v>0</v>
      </c>
    </row>
    <row r="56" spans="1:3" ht="16.5" thickBot="1" x14ac:dyDescent="0.3">
      <c r="A56" s="271" t="s">
        <v>371</v>
      </c>
      <c r="B56" s="307"/>
      <c r="C56" s="60">
        <v>1</v>
      </c>
    </row>
    <row r="57" spans="1:3" ht="16.5" thickBot="1" x14ac:dyDescent="0.3">
      <c r="A57" s="271" t="s">
        <v>372</v>
      </c>
      <c r="B57" s="307"/>
      <c r="C57" s="60">
        <v>2</v>
      </c>
    </row>
    <row r="58" spans="1:3" s="296" customFormat="1" ht="16.5" thickBot="1" x14ac:dyDescent="0.3">
      <c r="A58" s="283" t="s">
        <v>369</v>
      </c>
      <c r="B58" s="309"/>
      <c r="C58" s="296">
        <v>20</v>
      </c>
    </row>
    <row r="59" spans="1:3" ht="16.5" thickBot="1" x14ac:dyDescent="0.3">
      <c r="A59" s="271" t="s">
        <v>370</v>
      </c>
      <c r="B59" s="284">
        <f>B58/$B$27</f>
        <v>0</v>
      </c>
    </row>
    <row r="60" spans="1:3" ht="16.5" thickBot="1" x14ac:dyDescent="0.3">
      <c r="A60" s="271" t="s">
        <v>371</v>
      </c>
      <c r="B60" s="307"/>
      <c r="C60" s="60">
        <v>1</v>
      </c>
    </row>
    <row r="61" spans="1:3" ht="16.5" thickBot="1" x14ac:dyDescent="0.3">
      <c r="A61" s="271" t="s">
        <v>372</v>
      </c>
      <c r="B61" s="307"/>
      <c r="C61" s="60">
        <v>2</v>
      </c>
    </row>
    <row r="62" spans="1:3" s="296" customFormat="1" ht="16.5" thickBot="1" x14ac:dyDescent="0.3">
      <c r="A62" s="283" t="s">
        <v>369</v>
      </c>
      <c r="B62" s="309"/>
      <c r="C62" s="296">
        <v>20</v>
      </c>
    </row>
    <row r="63" spans="1:3" ht="16.5" thickBot="1" x14ac:dyDescent="0.3">
      <c r="A63" s="271" t="s">
        <v>370</v>
      </c>
      <c r="B63" s="284">
        <f>B62/$B$27</f>
        <v>0</v>
      </c>
    </row>
    <row r="64" spans="1:3" ht="16.5" thickBot="1" x14ac:dyDescent="0.3">
      <c r="A64" s="271" t="s">
        <v>371</v>
      </c>
      <c r="B64" s="307"/>
      <c r="C64" s="60">
        <v>1</v>
      </c>
    </row>
    <row r="65" spans="1:3" ht="16.5" thickBot="1" x14ac:dyDescent="0.3">
      <c r="A65" s="271" t="s">
        <v>372</v>
      </c>
      <c r="B65" s="307"/>
      <c r="C65" s="60">
        <v>2</v>
      </c>
    </row>
    <row r="66" spans="1:3" ht="29.25" thickBot="1" x14ac:dyDescent="0.3">
      <c r="A66" s="276" t="s">
        <v>374</v>
      </c>
      <c r="B66" s="307">
        <f xml:space="preserve"> SUMIF(C67:C82, 30,B67:B82)</f>
        <v>0</v>
      </c>
    </row>
    <row r="67" spans="1:3" s="296" customFormat="1" ht="16.5" thickBot="1" x14ac:dyDescent="0.3">
      <c r="A67" s="283" t="s">
        <v>369</v>
      </c>
      <c r="B67" s="309"/>
      <c r="C67" s="296">
        <v>30</v>
      </c>
    </row>
    <row r="68" spans="1:3" ht="16.5" thickBot="1" x14ac:dyDescent="0.3">
      <c r="A68" s="271" t="s">
        <v>370</v>
      </c>
      <c r="B68" s="284">
        <f>B67/$B$27</f>
        <v>0</v>
      </c>
    </row>
    <row r="69" spans="1:3" ht="16.5" thickBot="1" x14ac:dyDescent="0.3">
      <c r="A69" s="271" t="s">
        <v>371</v>
      </c>
      <c r="B69" s="307"/>
      <c r="C69" s="60">
        <v>1</v>
      </c>
    </row>
    <row r="70" spans="1:3" ht="16.5" thickBot="1" x14ac:dyDescent="0.3">
      <c r="A70" s="271" t="s">
        <v>372</v>
      </c>
      <c r="B70" s="307"/>
      <c r="C70" s="60">
        <v>2</v>
      </c>
    </row>
    <row r="71" spans="1:3" s="296" customFormat="1" ht="16.5" thickBot="1" x14ac:dyDescent="0.3">
      <c r="A71" s="283" t="s">
        <v>369</v>
      </c>
      <c r="B71" s="309"/>
      <c r="C71" s="296">
        <v>30</v>
      </c>
    </row>
    <row r="72" spans="1:3" ht="16.5" thickBot="1" x14ac:dyDescent="0.3">
      <c r="A72" s="271" t="s">
        <v>370</v>
      </c>
      <c r="B72" s="284">
        <f>B71/$B$27</f>
        <v>0</v>
      </c>
    </row>
    <row r="73" spans="1:3" ht="16.5" thickBot="1" x14ac:dyDescent="0.3">
      <c r="A73" s="271" t="s">
        <v>371</v>
      </c>
      <c r="B73" s="307"/>
      <c r="C73" s="60">
        <v>1</v>
      </c>
    </row>
    <row r="74" spans="1:3" ht="16.5" thickBot="1" x14ac:dyDescent="0.3">
      <c r="A74" s="271" t="s">
        <v>372</v>
      </c>
      <c r="B74" s="307"/>
      <c r="C74" s="60">
        <v>2</v>
      </c>
    </row>
    <row r="75" spans="1:3" s="296" customFormat="1" ht="16.5" thickBot="1" x14ac:dyDescent="0.3">
      <c r="A75" s="283" t="s">
        <v>369</v>
      </c>
      <c r="B75" s="309"/>
      <c r="C75" s="296">
        <v>30</v>
      </c>
    </row>
    <row r="76" spans="1:3" ht="16.5" thickBot="1" x14ac:dyDescent="0.3">
      <c r="A76" s="271" t="s">
        <v>370</v>
      </c>
      <c r="B76" s="284">
        <f>B75/$B$27</f>
        <v>0</v>
      </c>
    </row>
    <row r="77" spans="1:3" ht="16.5" thickBot="1" x14ac:dyDescent="0.3">
      <c r="A77" s="271" t="s">
        <v>371</v>
      </c>
      <c r="B77" s="307"/>
      <c r="C77" s="60">
        <v>1</v>
      </c>
    </row>
    <row r="78" spans="1:3" ht="16.5" thickBot="1" x14ac:dyDescent="0.3">
      <c r="A78" s="271" t="s">
        <v>372</v>
      </c>
      <c r="B78" s="307"/>
      <c r="C78" s="60">
        <v>2</v>
      </c>
    </row>
    <row r="79" spans="1:3" s="296" customFormat="1" ht="16.5" thickBot="1" x14ac:dyDescent="0.3">
      <c r="A79" s="283" t="s">
        <v>369</v>
      </c>
      <c r="B79" s="309"/>
      <c r="C79" s="296">
        <v>30</v>
      </c>
    </row>
    <row r="80" spans="1:3" ht="16.5" thickBot="1" x14ac:dyDescent="0.3">
      <c r="A80" s="271" t="s">
        <v>370</v>
      </c>
      <c r="B80" s="284">
        <f>B79/$B$27</f>
        <v>0</v>
      </c>
    </row>
    <row r="81" spans="1:4" ht="16.5" thickBot="1" x14ac:dyDescent="0.3">
      <c r="A81" s="271" t="s">
        <v>371</v>
      </c>
      <c r="B81" s="307"/>
      <c r="C81" s="60">
        <v>1</v>
      </c>
    </row>
    <row r="82" spans="1:4" ht="16.5" thickBot="1" x14ac:dyDescent="0.3">
      <c r="A82" s="271" t="s">
        <v>372</v>
      </c>
      <c r="B82" s="307"/>
      <c r="C82" s="60">
        <v>2</v>
      </c>
    </row>
    <row r="83" spans="1:4" ht="29.25" thickBot="1" x14ac:dyDescent="0.3">
      <c r="A83" s="270" t="s">
        <v>375</v>
      </c>
      <c r="B83" s="284">
        <f>B30/B27</f>
        <v>0.93972854890106072</v>
      </c>
    </row>
    <row r="84" spans="1:4" ht="16.5" thickBot="1" x14ac:dyDescent="0.3">
      <c r="A84" s="272" t="s">
        <v>367</v>
      </c>
      <c r="B84" s="284"/>
    </row>
    <row r="85" spans="1:4" ht="16.5" thickBot="1" x14ac:dyDescent="0.3">
      <c r="A85" s="272" t="s">
        <v>376</v>
      </c>
      <c r="B85" s="284">
        <f>B34-B87</f>
        <v>0.87637164871491202</v>
      </c>
    </row>
    <row r="86" spans="1:4" ht="16.5" thickBot="1" x14ac:dyDescent="0.3">
      <c r="A86" s="272" t="s">
        <v>377</v>
      </c>
      <c r="B86" s="284"/>
    </row>
    <row r="87" spans="1:4" ht="16.5" thickBot="1" x14ac:dyDescent="0.3">
      <c r="A87" s="272" t="s">
        <v>378</v>
      </c>
      <c r="B87" s="284">
        <f>0.69762834*1.2/B27</f>
        <v>6.3356900186148743E-2</v>
      </c>
    </row>
    <row r="88" spans="1:4" ht="16.5" thickBot="1" x14ac:dyDescent="0.3">
      <c r="A88" s="416" t="s">
        <v>619</v>
      </c>
      <c r="B88" s="417">
        <f xml:space="preserve"> SUMIF(C89:C92, 40,B89:B92)</f>
        <v>0.79642891000000005</v>
      </c>
      <c r="C88" s="418"/>
      <c r="D88" s="419"/>
    </row>
    <row r="89" spans="1:4" ht="30.75" thickBot="1" x14ac:dyDescent="0.3">
      <c r="A89" s="399" t="s">
        <v>620</v>
      </c>
      <c r="B89" s="400">
        <f>ROUND(0.66369076*1.2,8)</f>
        <v>0.79642891000000005</v>
      </c>
      <c r="C89" s="420">
        <v>40</v>
      </c>
      <c r="D89" s="420"/>
    </row>
    <row r="90" spans="1:4" ht="16.5" thickBot="1" x14ac:dyDescent="0.3">
      <c r="A90" s="271" t="s">
        <v>370</v>
      </c>
      <c r="B90" s="421">
        <f>B89/B$27</f>
        <v>6.0274771994203058E-2</v>
      </c>
      <c r="C90" s="420"/>
      <c r="D90" s="420"/>
    </row>
    <row r="91" spans="1:4" ht="16.5" thickBot="1" x14ac:dyDescent="0.3">
      <c r="A91" s="271" t="s">
        <v>621</v>
      </c>
      <c r="B91" s="422">
        <f>B89</f>
        <v>0.79642891000000005</v>
      </c>
      <c r="C91" s="420">
        <v>1</v>
      </c>
      <c r="D91" s="420"/>
    </row>
    <row r="92" spans="1:4" ht="16.5" thickBot="1" x14ac:dyDescent="0.3">
      <c r="A92" s="271" t="s">
        <v>622</v>
      </c>
      <c r="B92" s="422">
        <f>B89</f>
        <v>0.79642891000000005</v>
      </c>
      <c r="C92" s="420">
        <v>2</v>
      </c>
      <c r="D92" s="420"/>
    </row>
    <row r="93" spans="1:4" ht="16.5" thickBot="1" x14ac:dyDescent="0.3">
      <c r="A93" s="268" t="s">
        <v>379</v>
      </c>
      <c r="B93" s="285">
        <f>B94/$B$27</f>
        <v>1</v>
      </c>
    </row>
    <row r="94" spans="1:4" ht="16.5" thickBot="1" x14ac:dyDescent="0.3">
      <c r="A94" s="268" t="s">
        <v>380</v>
      </c>
      <c r="B94" s="324">
        <f xml:space="preserve"> SUMIF(C33:C92, 1,B33:B92)</f>
        <v>13.2133044</v>
      </c>
      <c r="C94" s="401">
        <f>'6.2. Паспорт фин осв ввод '!D24-'6.2. Паспорт фин осв ввод '!F24</f>
        <v>-8.1058357500000007</v>
      </c>
    </row>
    <row r="95" spans="1:4" ht="16.5" thickBot="1" x14ac:dyDescent="0.3">
      <c r="A95" s="268" t="s">
        <v>381</v>
      </c>
      <c r="B95" s="285">
        <f>B96/$B$27</f>
        <v>1</v>
      </c>
      <c r="C95" s="401"/>
    </row>
    <row r="96" spans="1:4" ht="16.5" thickBot="1" x14ac:dyDescent="0.3">
      <c r="A96" s="269" t="s">
        <v>382</v>
      </c>
      <c r="B96" s="324">
        <f xml:space="preserve"> SUMIF(C33:C92, 2,B33:B92)</f>
        <v>13.2133044</v>
      </c>
      <c r="C96" s="401">
        <f>'6.2. Паспорт фин осв ввод '!D30-'6.2. Паспорт фин осв ввод '!F30</f>
        <v>-9.6498044700000012</v>
      </c>
    </row>
    <row r="97" spans="1:6" ht="15.75" customHeight="1" x14ac:dyDescent="0.25">
      <c r="A97" s="270" t="s">
        <v>383</v>
      </c>
      <c r="B97" s="272" t="s">
        <v>384</v>
      </c>
    </row>
    <row r="98" spans="1:6" x14ac:dyDescent="0.25">
      <c r="A98" s="274" t="s">
        <v>385</v>
      </c>
      <c r="B98" s="274" t="s">
        <v>582</v>
      </c>
    </row>
    <row r="99" spans="1:6" ht="30" x14ac:dyDescent="0.25">
      <c r="A99" s="274" t="s">
        <v>386</v>
      </c>
      <c r="B99" s="274" t="s">
        <v>627</v>
      </c>
    </row>
    <row r="100" spans="1:6" x14ac:dyDescent="0.25">
      <c r="A100" s="274" t="s">
        <v>387</v>
      </c>
      <c r="B100" s="274"/>
    </row>
    <row r="101" spans="1:6" ht="30" x14ac:dyDescent="0.25">
      <c r="A101" s="274" t="s">
        <v>388</v>
      </c>
      <c r="B101" s="274" t="s">
        <v>627</v>
      </c>
    </row>
    <row r="102" spans="1:6" ht="16.5" thickBot="1" x14ac:dyDescent="0.3">
      <c r="A102" s="275" t="s">
        <v>389</v>
      </c>
      <c r="B102" s="275"/>
    </row>
    <row r="103" spans="1:6" ht="30.75" thickBot="1" x14ac:dyDescent="0.3">
      <c r="A103" s="272" t="s">
        <v>390</v>
      </c>
      <c r="B103" s="273" t="s">
        <v>521</v>
      </c>
    </row>
    <row r="104" spans="1:6" ht="29.25" thickBot="1" x14ac:dyDescent="0.3">
      <c r="A104" s="268" t="s">
        <v>391</v>
      </c>
      <c r="B104" s="311">
        <v>3</v>
      </c>
    </row>
    <row r="105" spans="1:6" ht="16.5" thickBot="1" x14ac:dyDescent="0.3">
      <c r="A105" s="272" t="s">
        <v>367</v>
      </c>
      <c r="B105" s="312"/>
    </row>
    <row r="106" spans="1:6" ht="16.5" thickBot="1" x14ac:dyDescent="0.3">
      <c r="A106" s="272" t="s">
        <v>392</v>
      </c>
      <c r="B106" s="311">
        <v>0</v>
      </c>
    </row>
    <row r="107" spans="1:6" ht="16.5" thickBot="1" x14ac:dyDescent="0.3">
      <c r="A107" s="272" t="s">
        <v>393</v>
      </c>
      <c r="B107" s="312">
        <v>3</v>
      </c>
    </row>
    <row r="108" spans="1:6" ht="45.75" thickBot="1" x14ac:dyDescent="0.3">
      <c r="A108" s="279" t="s">
        <v>394</v>
      </c>
      <c r="B108" s="343" t="s">
        <v>625</v>
      </c>
      <c r="F108" s="22"/>
    </row>
    <row r="109" spans="1:6" ht="16.5" thickBot="1" x14ac:dyDescent="0.3">
      <c r="A109" s="268" t="s">
        <v>395</v>
      </c>
      <c r="B109" s="277"/>
    </row>
    <row r="110" spans="1:6" ht="16.5" thickBot="1" x14ac:dyDescent="0.3">
      <c r="A110" s="274" t="s">
        <v>396</v>
      </c>
      <c r="B110" s="313" t="str">
        <f>'6.1. Паспорт сетевой график'!H43</f>
        <v>не требуется</v>
      </c>
    </row>
    <row r="111" spans="1:6" ht="16.5" thickBot="1" x14ac:dyDescent="0.3">
      <c r="A111" s="274" t="s">
        <v>397</v>
      </c>
      <c r="B111" s="280" t="s">
        <v>521</v>
      </c>
    </row>
    <row r="112" spans="1:6" ht="16.5" thickBot="1" x14ac:dyDescent="0.3">
      <c r="A112" s="274" t="s">
        <v>398</v>
      </c>
      <c r="B112" s="280" t="s">
        <v>521</v>
      </c>
    </row>
    <row r="113" spans="1:2" ht="30.75" thickBot="1" x14ac:dyDescent="0.3">
      <c r="A113" s="281" t="s">
        <v>399</v>
      </c>
      <c r="B113" s="278" t="s">
        <v>623</v>
      </c>
    </row>
    <row r="114" spans="1:2" ht="28.5" customHeight="1" x14ac:dyDescent="0.25">
      <c r="A114" s="270" t="s">
        <v>400</v>
      </c>
      <c r="B114" s="553" t="s">
        <v>569</v>
      </c>
    </row>
    <row r="115" spans="1:2" x14ac:dyDescent="0.25">
      <c r="A115" s="274" t="s">
        <v>401</v>
      </c>
      <c r="B115" s="554"/>
    </row>
    <row r="116" spans="1:2" x14ac:dyDescent="0.25">
      <c r="A116" s="274" t="s">
        <v>402</v>
      </c>
      <c r="B116" s="554"/>
    </row>
    <row r="117" spans="1:2" x14ac:dyDescent="0.25">
      <c r="A117" s="274" t="s">
        <v>403</v>
      </c>
      <c r="B117" s="554"/>
    </row>
    <row r="118" spans="1:2" x14ac:dyDescent="0.25">
      <c r="A118" s="274" t="s">
        <v>404</v>
      </c>
      <c r="B118" s="554"/>
    </row>
    <row r="119" spans="1:2" ht="16.5" thickBot="1" x14ac:dyDescent="0.3">
      <c r="A119" s="282" t="s">
        <v>405</v>
      </c>
      <c r="B119" s="555"/>
    </row>
    <row r="122" spans="1:2" x14ac:dyDescent="0.25">
      <c r="A122" s="113"/>
      <c r="B122" s="114"/>
    </row>
    <row r="123" spans="1:2" x14ac:dyDescent="0.25">
      <c r="B123" s="115"/>
    </row>
    <row r="124" spans="1:2" x14ac:dyDescent="0.25">
      <c r="B124" s="11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6" t="str">
        <f>'1. паспорт местоположение'!A9:C9</f>
        <v>Акционерное общество "Россети Янтарь" ДЗО  ПАО "Россети"</v>
      </c>
      <c r="B8" s="436"/>
      <c r="C8" s="436"/>
      <c r="D8" s="436"/>
      <c r="E8" s="436"/>
      <c r="F8" s="436"/>
      <c r="G8" s="436"/>
      <c r="H8" s="436"/>
      <c r="I8" s="436"/>
      <c r="J8" s="436"/>
      <c r="K8" s="436"/>
      <c r="L8" s="436"/>
      <c r="M8" s="436"/>
      <c r="N8" s="436"/>
      <c r="O8" s="436"/>
      <c r="P8" s="436"/>
      <c r="Q8" s="436"/>
      <c r="R8" s="436"/>
      <c r="S8" s="436"/>
      <c r="T8" s="12"/>
      <c r="U8" s="12"/>
      <c r="V8" s="12"/>
      <c r="W8" s="12"/>
      <c r="X8" s="12"/>
      <c r="Y8" s="12"/>
      <c r="Z8" s="12"/>
      <c r="AA8" s="12"/>
      <c r="AB8" s="12"/>
    </row>
    <row r="9" spans="1:28" s="11" customFormat="1" ht="18.75" x14ac:dyDescent="0.2">
      <c r="A9" s="428" t="s">
        <v>6</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6" t="str">
        <f>'1. паспорт местоположение'!A12:C12</f>
        <v>N_22-1360</v>
      </c>
      <c r="B11" s="436"/>
      <c r="C11" s="436"/>
      <c r="D11" s="436"/>
      <c r="E11" s="436"/>
      <c r="F11" s="436"/>
      <c r="G11" s="436"/>
      <c r="H11" s="436"/>
      <c r="I11" s="436"/>
      <c r="J11" s="436"/>
      <c r="K11" s="436"/>
      <c r="L11" s="436"/>
      <c r="M11" s="436"/>
      <c r="N11" s="436"/>
      <c r="O11" s="436"/>
      <c r="P11" s="436"/>
      <c r="Q11" s="436"/>
      <c r="R11" s="436"/>
      <c r="S11" s="436"/>
      <c r="T11" s="12"/>
      <c r="U11" s="12"/>
      <c r="V11" s="12"/>
      <c r="W11" s="12"/>
      <c r="X11" s="12"/>
      <c r="Y11" s="12"/>
      <c r="Z11" s="12"/>
      <c r="AA11" s="12"/>
      <c r="AB11" s="12"/>
    </row>
    <row r="12" spans="1:28" s="11"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5.75" x14ac:dyDescent="0.2">
      <c r="A14" s="433" t="str">
        <f>'1. паспорт местоположение'!A15:C15</f>
        <v>Создание системы регистрации аварийных процессов и событий в составе СОТИАССО ПС 110 кВ О-14 Мамоново</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28" t="s">
        <v>4</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29" t="s">
        <v>438</v>
      </c>
      <c r="B17" s="429"/>
      <c r="C17" s="429"/>
      <c r="D17" s="429"/>
      <c r="E17" s="429"/>
      <c r="F17" s="429"/>
      <c r="G17" s="429"/>
      <c r="H17" s="429"/>
      <c r="I17" s="429"/>
      <c r="J17" s="429"/>
      <c r="K17" s="429"/>
      <c r="L17" s="429"/>
      <c r="M17" s="429"/>
      <c r="N17" s="429"/>
      <c r="O17" s="429"/>
      <c r="P17" s="429"/>
      <c r="Q17" s="429"/>
      <c r="R17" s="429"/>
      <c r="S17" s="429"/>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38" t="s">
        <v>3</v>
      </c>
      <c r="B19" s="438" t="s">
        <v>94</v>
      </c>
      <c r="C19" s="439" t="s">
        <v>358</v>
      </c>
      <c r="D19" s="438" t="s">
        <v>357</v>
      </c>
      <c r="E19" s="438" t="s">
        <v>93</v>
      </c>
      <c r="F19" s="438" t="s">
        <v>92</v>
      </c>
      <c r="G19" s="438" t="s">
        <v>353</v>
      </c>
      <c r="H19" s="438" t="s">
        <v>91</v>
      </c>
      <c r="I19" s="438" t="s">
        <v>90</v>
      </c>
      <c r="J19" s="438" t="s">
        <v>89</v>
      </c>
      <c r="K19" s="438" t="s">
        <v>88</v>
      </c>
      <c r="L19" s="438" t="s">
        <v>87</v>
      </c>
      <c r="M19" s="438" t="s">
        <v>86</v>
      </c>
      <c r="N19" s="438" t="s">
        <v>85</v>
      </c>
      <c r="O19" s="438" t="s">
        <v>84</v>
      </c>
      <c r="P19" s="438" t="s">
        <v>83</v>
      </c>
      <c r="Q19" s="438" t="s">
        <v>356</v>
      </c>
      <c r="R19" s="438"/>
      <c r="S19" s="441" t="s">
        <v>432</v>
      </c>
      <c r="T19" s="4"/>
      <c r="U19" s="4"/>
      <c r="V19" s="4"/>
      <c r="W19" s="4"/>
      <c r="X19" s="4"/>
      <c r="Y19" s="4"/>
    </row>
    <row r="20" spans="1:28" s="3" customFormat="1" ht="180.75" customHeight="1" x14ac:dyDescent="0.2">
      <c r="A20" s="438"/>
      <c r="B20" s="438"/>
      <c r="C20" s="440"/>
      <c r="D20" s="438"/>
      <c r="E20" s="438"/>
      <c r="F20" s="438"/>
      <c r="G20" s="438"/>
      <c r="H20" s="438"/>
      <c r="I20" s="438"/>
      <c r="J20" s="438"/>
      <c r="K20" s="438"/>
      <c r="L20" s="438"/>
      <c r="M20" s="438"/>
      <c r="N20" s="438"/>
      <c r="O20" s="438"/>
      <c r="P20" s="438"/>
      <c r="Q20" s="41" t="s">
        <v>354</v>
      </c>
      <c r="R20" s="42" t="s">
        <v>355</v>
      </c>
      <c r="S20" s="441"/>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3" t="s">
        <v>352</v>
      </c>
      <c r="C22" s="303" t="s">
        <v>352</v>
      </c>
      <c r="D22" s="303" t="s">
        <v>352</v>
      </c>
      <c r="E22" s="303" t="s">
        <v>352</v>
      </c>
      <c r="F22" s="303" t="s">
        <v>352</v>
      </c>
      <c r="G22" s="303" t="s">
        <v>352</v>
      </c>
      <c r="H22" s="304" t="s">
        <v>352</v>
      </c>
      <c r="I22" s="304" t="s">
        <v>352</v>
      </c>
      <c r="J22" s="304" t="s">
        <v>352</v>
      </c>
      <c r="K22" s="303" t="s">
        <v>352</v>
      </c>
      <c r="L22" s="303" t="s">
        <v>352</v>
      </c>
      <c r="M22" s="303" t="s">
        <v>352</v>
      </c>
      <c r="N22" s="303" t="s">
        <v>352</v>
      </c>
      <c r="O22" s="303" t="s">
        <v>352</v>
      </c>
      <c r="P22" s="303" t="s">
        <v>352</v>
      </c>
      <c r="Q22" s="303" t="s">
        <v>352</v>
      </c>
      <c r="R22" s="303" t="s">
        <v>352</v>
      </c>
      <c r="S22" s="305"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67"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2025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6" t="str">
        <f>'1. паспорт местоположение'!A9:C9</f>
        <v>Акционерное общество "Россети Янтарь" ДЗО  ПАО "Россети"</v>
      </c>
      <c r="B10" s="436"/>
      <c r="C10" s="436"/>
      <c r="D10" s="436"/>
      <c r="E10" s="436"/>
      <c r="F10" s="436"/>
      <c r="G10" s="436"/>
      <c r="H10" s="436"/>
      <c r="I10" s="436"/>
      <c r="J10" s="436"/>
      <c r="K10" s="436"/>
      <c r="L10" s="436"/>
      <c r="M10" s="436"/>
      <c r="N10" s="436"/>
      <c r="O10" s="436"/>
      <c r="P10" s="436"/>
      <c r="Q10" s="436"/>
      <c r="R10" s="436"/>
      <c r="S10" s="436"/>
      <c r="T10" s="436"/>
    </row>
    <row r="11" spans="1:20" s="11"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6" t="str">
        <f>'1. паспорт местоположение'!A12:C12</f>
        <v>N_22-1360</v>
      </c>
      <c r="B13" s="436"/>
      <c r="C13" s="436"/>
      <c r="D13" s="436"/>
      <c r="E13" s="436"/>
      <c r="F13" s="436"/>
      <c r="G13" s="436"/>
      <c r="H13" s="436"/>
      <c r="I13" s="436"/>
      <c r="J13" s="436"/>
      <c r="K13" s="436"/>
      <c r="L13" s="436"/>
      <c r="M13" s="436"/>
      <c r="N13" s="436"/>
      <c r="O13" s="436"/>
      <c r="P13" s="436"/>
      <c r="Q13" s="436"/>
      <c r="R13" s="436"/>
      <c r="S13" s="436"/>
      <c r="T13" s="436"/>
    </row>
    <row r="14" spans="1:20" s="11"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x14ac:dyDescent="0.2">
      <c r="A16" s="433" t="str">
        <f>'1. паспорт местоположение'!A15:C15</f>
        <v>Создание системы регистрации аварийных процессов и событий в составе СОТИАССО ПС 110 кВ О-14 Мамоново</v>
      </c>
      <c r="B16" s="433"/>
      <c r="C16" s="433"/>
      <c r="D16" s="433"/>
      <c r="E16" s="433"/>
      <c r="F16" s="433"/>
      <c r="G16" s="433"/>
      <c r="H16" s="433"/>
      <c r="I16" s="433"/>
      <c r="J16" s="433"/>
      <c r="K16" s="433"/>
      <c r="L16" s="433"/>
      <c r="M16" s="433"/>
      <c r="N16" s="433"/>
      <c r="O16" s="433"/>
      <c r="P16" s="433"/>
      <c r="Q16" s="433"/>
      <c r="R16" s="433"/>
      <c r="S16" s="433"/>
      <c r="T16" s="433"/>
    </row>
    <row r="17" spans="1:113" s="3"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113" s="3" customFormat="1" ht="15" customHeight="1" x14ac:dyDescent="0.2">
      <c r="A19" s="430" t="s">
        <v>443</v>
      </c>
      <c r="B19" s="430"/>
      <c r="C19" s="430"/>
      <c r="D19" s="430"/>
      <c r="E19" s="430"/>
      <c r="F19" s="430"/>
      <c r="G19" s="430"/>
      <c r="H19" s="430"/>
      <c r="I19" s="430"/>
      <c r="J19" s="430"/>
      <c r="K19" s="430"/>
      <c r="L19" s="430"/>
      <c r="M19" s="430"/>
      <c r="N19" s="430"/>
      <c r="O19" s="430"/>
      <c r="P19" s="430"/>
      <c r="Q19" s="430"/>
      <c r="R19" s="430"/>
      <c r="S19" s="430"/>
      <c r="T19" s="430"/>
    </row>
    <row r="20" spans="1:113" s="53"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46" t="s">
        <v>3</v>
      </c>
      <c r="B21" s="449" t="s">
        <v>199</v>
      </c>
      <c r="C21" s="450"/>
      <c r="D21" s="453" t="s">
        <v>116</v>
      </c>
      <c r="E21" s="449" t="s">
        <v>472</v>
      </c>
      <c r="F21" s="450"/>
      <c r="G21" s="449" t="s">
        <v>249</v>
      </c>
      <c r="H21" s="450"/>
      <c r="I21" s="449" t="s">
        <v>115</v>
      </c>
      <c r="J21" s="450"/>
      <c r="K21" s="453" t="s">
        <v>114</v>
      </c>
      <c r="L21" s="449" t="s">
        <v>113</v>
      </c>
      <c r="M21" s="450"/>
      <c r="N21" s="449" t="s">
        <v>468</v>
      </c>
      <c r="O21" s="450"/>
      <c r="P21" s="453" t="s">
        <v>112</v>
      </c>
      <c r="Q21" s="442" t="s">
        <v>111</v>
      </c>
      <c r="R21" s="443"/>
      <c r="S21" s="442" t="s">
        <v>110</v>
      </c>
      <c r="T21" s="444"/>
    </row>
    <row r="22" spans="1:113" ht="204.75" customHeight="1" x14ac:dyDescent="0.25">
      <c r="A22" s="447"/>
      <c r="B22" s="451"/>
      <c r="C22" s="452"/>
      <c r="D22" s="456"/>
      <c r="E22" s="451"/>
      <c r="F22" s="452"/>
      <c r="G22" s="451"/>
      <c r="H22" s="452"/>
      <c r="I22" s="451"/>
      <c r="J22" s="452"/>
      <c r="K22" s="454"/>
      <c r="L22" s="451"/>
      <c r="M22" s="452"/>
      <c r="N22" s="451"/>
      <c r="O22" s="452"/>
      <c r="P22" s="454"/>
      <c r="Q22" s="88" t="s">
        <v>109</v>
      </c>
      <c r="R22" s="88" t="s">
        <v>442</v>
      </c>
      <c r="S22" s="88" t="s">
        <v>108</v>
      </c>
      <c r="T22" s="88" t="s">
        <v>107</v>
      </c>
    </row>
    <row r="23" spans="1:113" ht="51.75" customHeight="1" x14ac:dyDescent="0.25">
      <c r="A23" s="448"/>
      <c r="B23" s="126" t="s">
        <v>105</v>
      </c>
      <c r="C23" s="126" t="s">
        <v>106</v>
      </c>
      <c r="D23" s="454"/>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55" t="s">
        <v>478</v>
      </c>
      <c r="C29" s="455"/>
      <c r="D29" s="455"/>
      <c r="E29" s="455"/>
      <c r="F29" s="455"/>
      <c r="G29" s="455"/>
      <c r="H29" s="455"/>
      <c r="I29" s="455"/>
      <c r="J29" s="455"/>
      <c r="K29" s="455"/>
      <c r="L29" s="455"/>
      <c r="M29" s="455"/>
      <c r="N29" s="455"/>
      <c r="O29" s="455"/>
      <c r="P29" s="455"/>
      <c r="Q29" s="455"/>
      <c r="R29" s="45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6" t="str">
        <f>'1. паспорт местоположение'!A9</f>
        <v>Акционерное общество "Россети Янтарь" ДЗО  ПАО "Россети"</v>
      </c>
      <c r="F9" s="436"/>
      <c r="G9" s="436"/>
      <c r="H9" s="436"/>
      <c r="I9" s="436"/>
      <c r="J9" s="436"/>
      <c r="K9" s="436"/>
      <c r="L9" s="436"/>
      <c r="M9" s="436"/>
      <c r="N9" s="436"/>
      <c r="O9" s="436"/>
      <c r="P9" s="436"/>
      <c r="Q9" s="436"/>
      <c r="R9" s="436"/>
      <c r="S9" s="436"/>
      <c r="T9" s="436"/>
      <c r="U9" s="436"/>
      <c r="V9" s="436"/>
      <c r="W9" s="436"/>
      <c r="X9" s="436"/>
      <c r="Y9" s="436"/>
    </row>
    <row r="10" spans="1:27" s="11"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6" t="str">
        <f>'1. паспорт местоположение'!A12</f>
        <v>N_22-1360</v>
      </c>
      <c r="F12" s="436"/>
      <c r="G12" s="436"/>
      <c r="H12" s="436"/>
      <c r="I12" s="436"/>
      <c r="J12" s="436"/>
      <c r="K12" s="436"/>
      <c r="L12" s="436"/>
      <c r="M12" s="436"/>
      <c r="N12" s="436"/>
      <c r="O12" s="436"/>
      <c r="P12" s="436"/>
      <c r="Q12" s="436"/>
      <c r="R12" s="436"/>
      <c r="S12" s="436"/>
      <c r="T12" s="436"/>
      <c r="U12" s="436"/>
      <c r="V12" s="436"/>
      <c r="W12" s="436"/>
      <c r="X12" s="436"/>
      <c r="Y12" s="436"/>
    </row>
    <row r="13" spans="1:27" s="11"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33" t="str">
        <f>'1. паспорт местоположение'!A15</f>
        <v>Создание системы регистрации аварийных процессов и событий в составе СОТИАССО ПС 110 кВ О-14 Мамоново</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445</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3" customFormat="1" ht="21" customHeight="1" x14ac:dyDescent="0.25"/>
    <row r="21" spans="1:27" ht="15.75" customHeight="1" x14ac:dyDescent="0.25">
      <c r="A21" s="457" t="s">
        <v>3</v>
      </c>
      <c r="B21" s="459" t="s">
        <v>452</v>
      </c>
      <c r="C21" s="460"/>
      <c r="D21" s="459" t="s">
        <v>454</v>
      </c>
      <c r="E21" s="460"/>
      <c r="F21" s="442" t="s">
        <v>88</v>
      </c>
      <c r="G21" s="444"/>
      <c r="H21" s="444"/>
      <c r="I21" s="443"/>
      <c r="J21" s="457" t="s">
        <v>455</v>
      </c>
      <c r="K21" s="459" t="s">
        <v>456</v>
      </c>
      <c r="L21" s="460"/>
      <c r="M21" s="459" t="s">
        <v>457</v>
      </c>
      <c r="N21" s="460"/>
      <c r="O21" s="459" t="s">
        <v>444</v>
      </c>
      <c r="P21" s="460"/>
      <c r="Q21" s="459" t="s">
        <v>121</v>
      </c>
      <c r="R21" s="460"/>
      <c r="S21" s="457" t="s">
        <v>120</v>
      </c>
      <c r="T21" s="457" t="s">
        <v>458</v>
      </c>
      <c r="U21" s="457" t="s">
        <v>453</v>
      </c>
      <c r="V21" s="459" t="s">
        <v>119</v>
      </c>
      <c r="W21" s="460"/>
      <c r="X21" s="442" t="s">
        <v>111</v>
      </c>
      <c r="Y21" s="444"/>
      <c r="Z21" s="442" t="s">
        <v>110</v>
      </c>
      <c r="AA21" s="444"/>
    </row>
    <row r="22" spans="1:27" ht="216" customHeight="1" x14ac:dyDescent="0.25">
      <c r="A22" s="463"/>
      <c r="B22" s="461"/>
      <c r="C22" s="462"/>
      <c r="D22" s="461"/>
      <c r="E22" s="462"/>
      <c r="F22" s="442" t="s">
        <v>118</v>
      </c>
      <c r="G22" s="443"/>
      <c r="H22" s="442" t="s">
        <v>117</v>
      </c>
      <c r="I22" s="443"/>
      <c r="J22" s="458"/>
      <c r="K22" s="461"/>
      <c r="L22" s="462"/>
      <c r="M22" s="461"/>
      <c r="N22" s="462"/>
      <c r="O22" s="461"/>
      <c r="P22" s="462"/>
      <c r="Q22" s="461"/>
      <c r="R22" s="462"/>
      <c r="S22" s="458"/>
      <c r="T22" s="458"/>
      <c r="U22" s="458"/>
      <c r="V22" s="461"/>
      <c r="W22" s="462"/>
      <c r="X22" s="88" t="s">
        <v>109</v>
      </c>
      <c r="Y22" s="88" t="s">
        <v>442</v>
      </c>
      <c r="Z22" s="88" t="s">
        <v>108</v>
      </c>
      <c r="AA22" s="88" t="s">
        <v>107</v>
      </c>
    </row>
    <row r="23" spans="1:27" ht="60" customHeight="1" x14ac:dyDescent="0.25">
      <c r="A23" s="458"/>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2"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5" zoomScaleSheetLayoutView="85"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7" t="str">
        <f>'1. паспорт местоположение'!A5:C5</f>
        <v>Год раскрытия информации: 2025 год</v>
      </c>
      <c r="B5" s="427"/>
      <c r="C5" s="42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6" t="str">
        <f>'1. паспорт местоположение'!A9:C9</f>
        <v>Акционерное общество "Россети Янтарь" ДЗО  ПАО "Россети"</v>
      </c>
      <c r="B9" s="436"/>
      <c r="C9" s="436"/>
      <c r="D9" s="7"/>
      <c r="E9" s="7"/>
      <c r="F9" s="7"/>
      <c r="G9" s="7"/>
      <c r="H9" s="12"/>
      <c r="I9" s="12"/>
      <c r="J9" s="12"/>
      <c r="K9" s="12"/>
      <c r="L9" s="12"/>
      <c r="M9" s="12"/>
      <c r="N9" s="12"/>
      <c r="O9" s="12"/>
      <c r="P9" s="12"/>
      <c r="Q9" s="12"/>
      <c r="R9" s="12"/>
      <c r="S9" s="12"/>
      <c r="T9" s="12"/>
      <c r="U9" s="12"/>
    </row>
    <row r="10" spans="1:29"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6" t="str">
        <f>'1. паспорт местоположение'!A12:C12</f>
        <v>N_22-1360</v>
      </c>
      <c r="B12" s="436"/>
      <c r="C12" s="436"/>
      <c r="D12" s="7"/>
      <c r="E12" s="7"/>
      <c r="F12" s="7"/>
      <c r="G12" s="7"/>
      <c r="H12" s="12"/>
      <c r="I12" s="12"/>
      <c r="J12" s="12"/>
      <c r="K12" s="12"/>
      <c r="L12" s="12"/>
      <c r="M12" s="12"/>
      <c r="N12" s="12"/>
      <c r="O12" s="12"/>
      <c r="P12" s="12"/>
      <c r="Q12" s="12"/>
      <c r="R12" s="12"/>
      <c r="S12" s="12"/>
      <c r="T12" s="12"/>
      <c r="U12" s="12"/>
    </row>
    <row r="13" spans="1:29"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40.5" customHeight="1" x14ac:dyDescent="0.2">
      <c r="A15" s="433" t="str">
        <f>'1. паспорт местоположение'!A15:C15</f>
        <v>Создание системы регистрации аварийных процессов и событий в составе СОТИАССО ПС 110 кВ О-14 Мамоново</v>
      </c>
      <c r="B15" s="433"/>
      <c r="C15" s="433"/>
      <c r="D15" s="7"/>
      <c r="E15" s="7"/>
      <c r="F15" s="7"/>
      <c r="G15" s="7"/>
      <c r="H15" s="7"/>
      <c r="I15" s="7"/>
      <c r="J15" s="7"/>
      <c r="K15" s="7"/>
      <c r="L15" s="7"/>
      <c r="M15" s="7"/>
      <c r="N15" s="7"/>
      <c r="O15" s="7"/>
      <c r="P15" s="7"/>
      <c r="Q15" s="7"/>
      <c r="R15" s="7"/>
      <c r="S15" s="7"/>
      <c r="T15" s="7"/>
      <c r="U15" s="7"/>
    </row>
    <row r="16" spans="1:29"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34"/>
      <c r="B17" s="434"/>
      <c r="C17" s="434"/>
      <c r="D17" s="4"/>
      <c r="E17" s="4"/>
      <c r="F17" s="4"/>
      <c r="G17" s="4"/>
      <c r="H17" s="4"/>
      <c r="I17" s="4"/>
      <c r="J17" s="4"/>
      <c r="K17" s="4"/>
      <c r="L17" s="4"/>
      <c r="M17" s="4"/>
      <c r="N17" s="4"/>
      <c r="O17" s="4"/>
      <c r="P17" s="4"/>
      <c r="Q17" s="4"/>
      <c r="R17" s="4"/>
    </row>
    <row r="18" spans="1:21" s="3" customFormat="1" ht="27.75" customHeight="1" x14ac:dyDescent="0.2">
      <c r="A18" s="429" t="s">
        <v>437</v>
      </c>
      <c r="B18" s="429"/>
      <c r="C18" s="4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585</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584</v>
      </c>
      <c r="D23" s="22"/>
      <c r="E23" s="22"/>
      <c r="F23" s="22"/>
      <c r="G23" s="22"/>
      <c r="H23" s="22"/>
      <c r="I23" s="22"/>
      <c r="J23" s="22"/>
      <c r="K23" s="22"/>
      <c r="L23" s="22"/>
      <c r="M23" s="22"/>
      <c r="N23" s="22"/>
      <c r="O23" s="22"/>
      <c r="P23" s="22"/>
      <c r="Q23" s="22"/>
      <c r="R23" s="22"/>
      <c r="S23" s="22"/>
      <c r="T23" s="22"/>
      <c r="U23" s="22"/>
    </row>
    <row r="24" spans="1:21" ht="63" x14ac:dyDescent="0.25">
      <c r="A24" s="23" t="s">
        <v>60</v>
      </c>
      <c r="B24" s="25" t="s">
        <v>470</v>
      </c>
      <c r="C24" s="423" t="s">
        <v>624</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0" t="str">
        <f>CONCATENATE(ROUND('6.2. Паспорт фин осв ввод '!C30,3)," млн рублей/комплект")</f>
        <v>10,347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569</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451</v>
      </c>
      <c r="C27" s="34" t="s">
        <v>597</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616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21"/>
      <c r="AB6" s="121"/>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21"/>
      <c r="AB7" s="121"/>
    </row>
    <row r="8" spans="1:28" ht="15.75" x14ac:dyDescent="0.25">
      <c r="A8" s="436" t="str">
        <f>'1. паспорт местоположение'!A9:C9</f>
        <v>Акционерное общество "Россети Янтарь"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122"/>
      <c r="AB8" s="122"/>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23"/>
      <c r="AB9" s="123"/>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21"/>
      <c r="AB10" s="121"/>
    </row>
    <row r="11" spans="1:28" ht="15.75" x14ac:dyDescent="0.25">
      <c r="A11" s="436" t="str">
        <f>'1. паспорт местоположение'!A12:C12</f>
        <v>N_22-1360</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122"/>
      <c r="AB11" s="122"/>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23"/>
      <c r="AB12" s="123"/>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ht="15.75" x14ac:dyDescent="0.25">
      <c r="A14" s="433" t="str">
        <f>'1. паспорт местоположение'!A15:C15</f>
        <v>Создание системы регистрации аварийных процессов и событий в составе СОТИАССО ПС 110 кВ О-14 Мамоново</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2"/>
      <c r="AB14" s="122"/>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23"/>
      <c r="AB15" s="123"/>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32"/>
      <c r="AB16" s="132"/>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32"/>
      <c r="AB17" s="132"/>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32"/>
      <c r="AB18" s="132"/>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32"/>
      <c r="AB19" s="132"/>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33"/>
      <c r="AB20" s="133"/>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33"/>
      <c r="AB21" s="133"/>
    </row>
    <row r="22" spans="1:28" x14ac:dyDescent="0.25">
      <c r="A22" s="466" t="s">
        <v>469</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34"/>
      <c r="AB22" s="134"/>
    </row>
    <row r="23" spans="1:28" ht="32.25" customHeight="1" x14ac:dyDescent="0.25">
      <c r="A23" s="468" t="s">
        <v>349</v>
      </c>
      <c r="B23" s="469"/>
      <c r="C23" s="469"/>
      <c r="D23" s="469"/>
      <c r="E23" s="469"/>
      <c r="F23" s="469"/>
      <c r="G23" s="469"/>
      <c r="H23" s="469"/>
      <c r="I23" s="469"/>
      <c r="J23" s="469"/>
      <c r="K23" s="469"/>
      <c r="L23" s="470"/>
      <c r="M23" s="467" t="s">
        <v>350</v>
      </c>
      <c r="N23" s="467"/>
      <c r="O23" s="467"/>
      <c r="P23" s="467"/>
      <c r="Q23" s="467"/>
      <c r="R23" s="467"/>
      <c r="S23" s="467"/>
      <c r="T23" s="467"/>
      <c r="U23" s="467"/>
      <c r="V23" s="467"/>
      <c r="W23" s="467"/>
      <c r="X23" s="467"/>
      <c r="Y23" s="467"/>
      <c r="Z23" s="467"/>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431" t="s">
        <v>7</v>
      </c>
      <c r="B7" s="431"/>
      <c r="C7" s="431"/>
      <c r="D7" s="431"/>
      <c r="E7" s="431"/>
      <c r="F7" s="431"/>
      <c r="G7" s="431"/>
      <c r="H7" s="431"/>
      <c r="I7" s="431"/>
      <c r="J7" s="431"/>
      <c r="K7" s="431"/>
      <c r="L7" s="431"/>
      <c r="M7" s="431"/>
      <c r="N7" s="431"/>
      <c r="O7" s="431"/>
      <c r="P7" s="121"/>
      <c r="Q7" s="121"/>
      <c r="R7" s="121"/>
      <c r="S7" s="121"/>
      <c r="T7" s="121"/>
      <c r="U7" s="121"/>
      <c r="V7" s="121"/>
      <c r="W7" s="121"/>
      <c r="X7" s="121"/>
      <c r="Y7" s="121"/>
      <c r="Z7" s="121"/>
    </row>
    <row r="8" spans="1:28" s="11" customFormat="1" ht="18.75" x14ac:dyDescent="0.2">
      <c r="A8" s="431"/>
      <c r="B8" s="431"/>
      <c r="C8" s="431"/>
      <c r="D8" s="431"/>
      <c r="E8" s="431"/>
      <c r="F8" s="431"/>
      <c r="G8" s="431"/>
      <c r="H8" s="431"/>
      <c r="I8" s="431"/>
      <c r="J8" s="431"/>
      <c r="K8" s="431"/>
      <c r="L8" s="431"/>
      <c r="M8" s="431"/>
      <c r="N8" s="431"/>
      <c r="O8" s="431"/>
      <c r="P8" s="121"/>
      <c r="Q8" s="121"/>
      <c r="R8" s="121"/>
      <c r="S8" s="121"/>
      <c r="T8" s="121"/>
      <c r="U8" s="121"/>
      <c r="V8" s="121"/>
      <c r="W8" s="121"/>
      <c r="X8" s="121"/>
      <c r="Y8" s="121"/>
      <c r="Z8" s="121"/>
    </row>
    <row r="9" spans="1:28" s="11" customFormat="1" ht="18.75" x14ac:dyDescent="0.2">
      <c r="A9" s="471" t="str">
        <f>'1. паспорт местоположение'!A9:C9</f>
        <v>Акционерное общество "Россети Янтарь" ДЗО  ПАО "Россети"</v>
      </c>
      <c r="B9" s="471"/>
      <c r="C9" s="471"/>
      <c r="D9" s="471"/>
      <c r="E9" s="471"/>
      <c r="F9" s="471"/>
      <c r="G9" s="471"/>
      <c r="H9" s="471"/>
      <c r="I9" s="471"/>
      <c r="J9" s="471"/>
      <c r="K9" s="471"/>
      <c r="L9" s="471"/>
      <c r="M9" s="471"/>
      <c r="N9" s="471"/>
      <c r="O9" s="471"/>
      <c r="P9" s="121"/>
      <c r="Q9" s="121"/>
      <c r="R9" s="121"/>
      <c r="S9" s="121"/>
      <c r="T9" s="121"/>
      <c r="U9" s="121"/>
      <c r="V9" s="121"/>
      <c r="W9" s="121"/>
      <c r="X9" s="121"/>
      <c r="Y9" s="121"/>
      <c r="Z9" s="121"/>
    </row>
    <row r="10" spans="1:28" s="11" customFormat="1" ht="18.75" x14ac:dyDescent="0.2">
      <c r="A10" s="428" t="s">
        <v>6</v>
      </c>
      <c r="B10" s="428"/>
      <c r="C10" s="428"/>
      <c r="D10" s="428"/>
      <c r="E10" s="428"/>
      <c r="F10" s="428"/>
      <c r="G10" s="428"/>
      <c r="H10" s="428"/>
      <c r="I10" s="428"/>
      <c r="J10" s="428"/>
      <c r="K10" s="428"/>
      <c r="L10" s="428"/>
      <c r="M10" s="428"/>
      <c r="N10" s="428"/>
      <c r="O10" s="428"/>
      <c r="P10" s="121"/>
      <c r="Q10" s="121"/>
      <c r="R10" s="121"/>
      <c r="S10" s="121"/>
      <c r="T10" s="121"/>
      <c r="U10" s="121"/>
      <c r="V10" s="121"/>
      <c r="W10" s="121"/>
      <c r="X10" s="121"/>
      <c r="Y10" s="121"/>
      <c r="Z10" s="121"/>
    </row>
    <row r="11" spans="1:28" s="11" customFormat="1" ht="18.75" x14ac:dyDescent="0.2">
      <c r="A11" s="431"/>
      <c r="B11" s="431"/>
      <c r="C11" s="431"/>
      <c r="D11" s="431"/>
      <c r="E11" s="431"/>
      <c r="F11" s="431"/>
      <c r="G11" s="431"/>
      <c r="H11" s="431"/>
      <c r="I11" s="431"/>
      <c r="J11" s="431"/>
      <c r="K11" s="431"/>
      <c r="L11" s="431"/>
      <c r="M11" s="431"/>
      <c r="N11" s="431"/>
      <c r="O11" s="431"/>
      <c r="P11" s="121"/>
      <c r="Q11" s="121"/>
      <c r="R11" s="121"/>
      <c r="S11" s="121"/>
      <c r="T11" s="121"/>
      <c r="U11" s="121"/>
      <c r="V11" s="121"/>
      <c r="W11" s="121"/>
      <c r="X11" s="121"/>
      <c r="Y11" s="121"/>
      <c r="Z11" s="121"/>
    </row>
    <row r="12" spans="1:28" s="11" customFormat="1" ht="18.75" x14ac:dyDescent="0.2">
      <c r="A12" s="471" t="str">
        <f>'1. паспорт местоположение'!A12:C12</f>
        <v>N_22-1360</v>
      </c>
      <c r="B12" s="471"/>
      <c r="C12" s="471"/>
      <c r="D12" s="471"/>
      <c r="E12" s="471"/>
      <c r="F12" s="471"/>
      <c r="G12" s="471"/>
      <c r="H12" s="471"/>
      <c r="I12" s="471"/>
      <c r="J12" s="471"/>
      <c r="K12" s="471"/>
      <c r="L12" s="471"/>
      <c r="M12" s="471"/>
      <c r="N12" s="471"/>
      <c r="O12" s="471"/>
      <c r="P12" s="121"/>
      <c r="Q12" s="121"/>
      <c r="R12" s="121"/>
      <c r="S12" s="121"/>
      <c r="T12" s="121"/>
      <c r="U12" s="121"/>
      <c r="V12" s="121"/>
      <c r="W12" s="121"/>
      <c r="X12" s="121"/>
      <c r="Y12" s="121"/>
      <c r="Z12" s="121"/>
    </row>
    <row r="13" spans="1:28" s="11" customFormat="1" ht="18.75" x14ac:dyDescent="0.2">
      <c r="A13" s="428" t="s">
        <v>5</v>
      </c>
      <c r="B13" s="428"/>
      <c r="C13" s="428"/>
      <c r="D13" s="428"/>
      <c r="E13" s="428"/>
      <c r="F13" s="428"/>
      <c r="G13" s="428"/>
      <c r="H13" s="428"/>
      <c r="I13" s="428"/>
      <c r="J13" s="428"/>
      <c r="K13" s="428"/>
      <c r="L13" s="428"/>
      <c r="M13" s="428"/>
      <c r="N13" s="428"/>
      <c r="O13" s="428"/>
      <c r="P13" s="121"/>
      <c r="Q13" s="121"/>
      <c r="R13" s="121"/>
      <c r="S13" s="121"/>
      <c r="T13" s="121"/>
      <c r="U13" s="121"/>
      <c r="V13" s="121"/>
      <c r="W13" s="121"/>
      <c r="X13" s="121"/>
      <c r="Y13" s="121"/>
      <c r="Z13" s="121"/>
    </row>
    <row r="14" spans="1:28" s="8" customFormat="1" ht="15.75" customHeight="1" x14ac:dyDescent="0.2">
      <c r="A14" s="437"/>
      <c r="B14" s="437"/>
      <c r="C14" s="437"/>
      <c r="D14" s="437"/>
      <c r="E14" s="437"/>
      <c r="F14" s="437"/>
      <c r="G14" s="437"/>
      <c r="H14" s="437"/>
      <c r="I14" s="437"/>
      <c r="J14" s="437"/>
      <c r="K14" s="437"/>
      <c r="L14" s="437"/>
      <c r="M14" s="437"/>
      <c r="N14" s="437"/>
      <c r="O14" s="437"/>
      <c r="P14" s="344"/>
      <c r="Q14" s="344"/>
      <c r="R14" s="344"/>
      <c r="S14" s="344"/>
      <c r="T14" s="344"/>
      <c r="U14" s="344"/>
      <c r="V14" s="344"/>
      <c r="W14" s="344"/>
      <c r="X14" s="344"/>
      <c r="Y14" s="344"/>
      <c r="Z14" s="344"/>
    </row>
    <row r="15" spans="1:28" s="3" customFormat="1" ht="39.75" customHeight="1" x14ac:dyDescent="0.2">
      <c r="A15" s="472" t="str">
        <f>'1. паспорт местоположение'!A15</f>
        <v>Создание системы регистрации аварийных процессов и событий в составе СОТИАССО ПС 110 кВ О-14 Мамоново</v>
      </c>
      <c r="B15" s="472"/>
      <c r="C15" s="472"/>
      <c r="D15" s="472"/>
      <c r="E15" s="472"/>
      <c r="F15" s="472"/>
      <c r="G15" s="472"/>
      <c r="H15" s="472"/>
      <c r="I15" s="472"/>
      <c r="J15" s="472"/>
      <c r="K15" s="472"/>
      <c r="L15" s="472"/>
      <c r="M15" s="472"/>
      <c r="N15" s="472"/>
      <c r="O15" s="472"/>
      <c r="P15" s="122"/>
      <c r="Q15" s="122"/>
      <c r="R15" s="122"/>
      <c r="S15" s="122"/>
      <c r="T15" s="122"/>
      <c r="U15" s="122"/>
      <c r="V15" s="122"/>
      <c r="W15" s="122"/>
      <c r="X15" s="122"/>
      <c r="Y15" s="122"/>
      <c r="Z15" s="122"/>
    </row>
    <row r="16" spans="1:28" s="3" customFormat="1" ht="15" customHeight="1" x14ac:dyDescent="0.2">
      <c r="A16" s="428" t="s">
        <v>4</v>
      </c>
      <c r="B16" s="428"/>
      <c r="C16" s="428"/>
      <c r="D16" s="428"/>
      <c r="E16" s="428"/>
      <c r="F16" s="428"/>
      <c r="G16" s="428"/>
      <c r="H16" s="428"/>
      <c r="I16" s="428"/>
      <c r="J16" s="428"/>
      <c r="K16" s="428"/>
      <c r="L16" s="428"/>
      <c r="M16" s="428"/>
      <c r="N16" s="428"/>
      <c r="O16" s="428"/>
      <c r="P16" s="123"/>
      <c r="Q16" s="123"/>
      <c r="R16" s="123"/>
      <c r="S16" s="123"/>
      <c r="T16" s="123"/>
      <c r="U16" s="123"/>
      <c r="V16" s="123"/>
      <c r="W16" s="123"/>
      <c r="X16" s="123"/>
      <c r="Y16" s="123"/>
      <c r="Z16" s="123"/>
    </row>
    <row r="17" spans="1:26" s="3" customFormat="1" ht="15" customHeight="1" x14ac:dyDescent="0.2">
      <c r="A17" s="434"/>
      <c r="B17" s="434"/>
      <c r="C17" s="434"/>
      <c r="D17" s="434"/>
      <c r="E17" s="434"/>
      <c r="F17" s="434"/>
      <c r="G17" s="434"/>
      <c r="H17" s="434"/>
      <c r="I17" s="434"/>
      <c r="J17" s="434"/>
      <c r="K17" s="434"/>
      <c r="L17" s="434"/>
      <c r="M17" s="434"/>
      <c r="N17" s="434"/>
      <c r="O17" s="434"/>
      <c r="P17" s="345"/>
      <c r="Q17" s="345"/>
      <c r="R17" s="345"/>
      <c r="S17" s="345"/>
      <c r="T17" s="345"/>
      <c r="U17" s="345"/>
      <c r="V17" s="345"/>
      <c r="W17" s="345"/>
    </row>
    <row r="18" spans="1:26" s="3" customFormat="1" ht="91.5" customHeight="1" x14ac:dyDescent="0.2">
      <c r="A18" s="473" t="s">
        <v>446</v>
      </c>
      <c r="B18" s="473"/>
      <c r="C18" s="473"/>
      <c r="D18" s="473"/>
      <c r="E18" s="473"/>
      <c r="F18" s="473"/>
      <c r="G18" s="473"/>
      <c r="H18" s="473"/>
      <c r="I18" s="473"/>
      <c r="J18" s="473"/>
      <c r="K18" s="473"/>
      <c r="L18" s="473"/>
      <c r="M18" s="473"/>
      <c r="N18" s="473"/>
      <c r="O18" s="473"/>
      <c r="P18" s="6"/>
      <c r="Q18" s="6"/>
      <c r="R18" s="6"/>
      <c r="S18" s="6"/>
      <c r="T18" s="6"/>
      <c r="U18" s="6"/>
      <c r="V18" s="6"/>
      <c r="W18" s="6"/>
      <c r="X18" s="6"/>
      <c r="Y18" s="6"/>
      <c r="Z18" s="6"/>
    </row>
    <row r="19" spans="1:26" s="3" customFormat="1" ht="78" customHeight="1" x14ac:dyDescent="0.2">
      <c r="A19" s="474" t="s">
        <v>3</v>
      </c>
      <c r="B19" s="474" t="s">
        <v>82</v>
      </c>
      <c r="C19" s="474" t="s">
        <v>81</v>
      </c>
      <c r="D19" s="474" t="s">
        <v>73</v>
      </c>
      <c r="E19" s="475" t="s">
        <v>80</v>
      </c>
      <c r="F19" s="476"/>
      <c r="G19" s="476"/>
      <c r="H19" s="476"/>
      <c r="I19" s="477"/>
      <c r="J19" s="474" t="s">
        <v>79</v>
      </c>
      <c r="K19" s="474"/>
      <c r="L19" s="474"/>
      <c r="M19" s="474"/>
      <c r="N19" s="474"/>
      <c r="O19" s="474"/>
      <c r="P19" s="345"/>
      <c r="Q19" s="345"/>
      <c r="R19" s="345"/>
      <c r="S19" s="345"/>
      <c r="T19" s="345"/>
      <c r="U19" s="345"/>
      <c r="V19" s="345"/>
      <c r="W19" s="345"/>
    </row>
    <row r="20" spans="1:26" s="3" customFormat="1" ht="51" customHeight="1" x14ac:dyDescent="0.2">
      <c r="A20" s="474"/>
      <c r="B20" s="474"/>
      <c r="C20" s="474"/>
      <c r="D20" s="474"/>
      <c r="E20" s="351" t="s">
        <v>78</v>
      </c>
      <c r="F20" s="351" t="s">
        <v>77</v>
      </c>
      <c r="G20" s="351" t="s">
        <v>76</v>
      </c>
      <c r="H20" s="351" t="s">
        <v>75</v>
      </c>
      <c r="I20" s="351" t="s">
        <v>74</v>
      </c>
      <c r="J20" s="351">
        <v>2023</v>
      </c>
      <c r="K20" s="351">
        <v>2024</v>
      </c>
      <c r="L20" s="351">
        <v>2025</v>
      </c>
      <c r="M20" s="351">
        <v>2026</v>
      </c>
      <c r="N20" s="351">
        <v>2027</v>
      </c>
      <c r="O20" s="351">
        <v>2028</v>
      </c>
      <c r="P20" s="27"/>
      <c r="Q20" s="27"/>
      <c r="R20" s="27"/>
      <c r="S20" s="27"/>
      <c r="T20" s="27"/>
      <c r="U20" s="27"/>
      <c r="V20" s="27"/>
      <c r="W20" s="27"/>
      <c r="X20" s="26"/>
      <c r="Y20" s="26"/>
      <c r="Z20" s="26"/>
    </row>
    <row r="21" spans="1:26" s="3" customFormat="1" ht="16.5" customHeight="1" x14ac:dyDescent="0.2">
      <c r="A21" s="352">
        <v>1</v>
      </c>
      <c r="B21" s="353">
        <v>2</v>
      </c>
      <c r="C21" s="352">
        <v>3</v>
      </c>
      <c r="D21" s="353">
        <v>4</v>
      </c>
      <c r="E21" s="352">
        <v>5</v>
      </c>
      <c r="F21" s="353">
        <v>6</v>
      </c>
      <c r="G21" s="352">
        <v>7</v>
      </c>
      <c r="H21" s="353">
        <v>8</v>
      </c>
      <c r="I21" s="352">
        <v>9</v>
      </c>
      <c r="J21" s="353">
        <v>10</v>
      </c>
      <c r="K21" s="352">
        <v>11</v>
      </c>
      <c r="L21" s="353">
        <v>12</v>
      </c>
      <c r="M21" s="352">
        <v>13</v>
      </c>
      <c r="N21" s="353">
        <v>14</v>
      </c>
      <c r="O21" s="352">
        <v>15</v>
      </c>
      <c r="P21" s="27"/>
      <c r="Q21" s="27"/>
      <c r="R21" s="27"/>
      <c r="S21" s="27"/>
      <c r="T21" s="27"/>
      <c r="U21" s="27"/>
      <c r="V21" s="27"/>
      <c r="W21" s="27"/>
      <c r="X21" s="26"/>
      <c r="Y21" s="26"/>
      <c r="Z21" s="26"/>
    </row>
    <row r="22" spans="1:26" s="3" customFormat="1" ht="33" customHeight="1" x14ac:dyDescent="0.2">
      <c r="A22" s="354" t="s">
        <v>62</v>
      </c>
      <c r="B22" s="408">
        <v>2025</v>
      </c>
      <c r="C22" s="355">
        <v>0</v>
      </c>
      <c r="D22" s="355">
        <v>0</v>
      </c>
      <c r="E22" s="355">
        <v>0</v>
      </c>
      <c r="F22" s="355">
        <v>0</v>
      </c>
      <c r="G22" s="355">
        <v>0</v>
      </c>
      <c r="H22" s="355">
        <v>0</v>
      </c>
      <c r="I22" s="355">
        <v>0</v>
      </c>
      <c r="J22" s="356">
        <v>0</v>
      </c>
      <c r="K22" s="356">
        <v>0</v>
      </c>
      <c r="L22" s="356">
        <v>0</v>
      </c>
      <c r="M22" s="356">
        <v>0</v>
      </c>
      <c r="N22" s="356">
        <v>0</v>
      </c>
      <c r="O22" s="356">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J19:O19"/>
    <mergeCell ref="B19:B20"/>
    <mergeCell ref="E19:I19"/>
    <mergeCell ref="A19:A20"/>
    <mergeCell ref="C19:C20"/>
    <mergeCell ref="D19:D20"/>
    <mergeCell ref="A9:O9"/>
    <mergeCell ref="A10:O10"/>
    <mergeCell ref="A5:O5"/>
    <mergeCell ref="A7:O7"/>
    <mergeCell ref="A8:O8"/>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5" zoomScaleNormal="85" workbookViewId="0">
      <selection activeCell="A98" sqref="A98:XFD147"/>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51" width="16.85546875" style="144" hidden="1" customWidth="1"/>
    <col min="52" max="71" width="9.140625" style="144" customWidth="1"/>
    <col min="7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3" t="str">
        <f>'1. паспорт местоположение'!A5:C5</f>
        <v>Год раскрытия информации: 2025 год</v>
      </c>
      <c r="B5" s="493"/>
      <c r="C5" s="493"/>
      <c r="D5" s="493"/>
      <c r="E5" s="493"/>
      <c r="F5" s="493"/>
      <c r="G5" s="493"/>
      <c r="H5" s="493"/>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1" t="s">
        <v>7</v>
      </c>
      <c r="B7" s="431"/>
      <c r="C7" s="431"/>
      <c r="D7" s="431"/>
      <c r="E7" s="431"/>
      <c r="F7" s="431"/>
      <c r="G7" s="431"/>
      <c r="H7" s="43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1"/>
      <c r="B8" s="321"/>
      <c r="C8" s="321"/>
      <c r="D8" s="321"/>
      <c r="E8" s="321"/>
      <c r="F8" s="321"/>
      <c r="G8" s="321"/>
      <c r="H8" s="321"/>
      <c r="I8" s="321"/>
      <c r="J8" s="321"/>
      <c r="K8" s="321"/>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430" t="str">
        <f>'1. паспорт местоположение'!A9:C9</f>
        <v>Акционерное общество "Россети Янтарь" ДЗО  ПАО "Россети"</v>
      </c>
      <c r="B9" s="430"/>
      <c r="C9" s="430"/>
      <c r="D9" s="430"/>
      <c r="E9" s="430"/>
      <c r="F9" s="430"/>
      <c r="G9" s="430"/>
      <c r="H9" s="430"/>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428" t="s">
        <v>6</v>
      </c>
      <c r="B10" s="428"/>
      <c r="C10" s="428"/>
      <c r="D10" s="428"/>
      <c r="E10" s="428"/>
      <c r="F10" s="428"/>
      <c r="G10" s="428"/>
      <c r="H10" s="428"/>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1"/>
      <c r="B11" s="321"/>
      <c r="C11" s="321"/>
      <c r="D11" s="321"/>
      <c r="E11" s="321"/>
      <c r="F11" s="321"/>
      <c r="G11" s="321"/>
      <c r="H11" s="321"/>
      <c r="I11" s="321"/>
      <c r="J11" s="321"/>
      <c r="K11" s="321"/>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30" t="str">
        <f>'1. паспорт местоположение'!A12:C12</f>
        <v>N_22-1360</v>
      </c>
      <c r="B12" s="430"/>
      <c r="C12" s="430"/>
      <c r="D12" s="430"/>
      <c r="E12" s="430"/>
      <c r="F12" s="430"/>
      <c r="G12" s="430"/>
      <c r="H12" s="430"/>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428" t="s">
        <v>5</v>
      </c>
      <c r="B13" s="428"/>
      <c r="C13" s="428"/>
      <c r="D13" s="428"/>
      <c r="E13" s="428"/>
      <c r="F13" s="428"/>
      <c r="G13" s="428"/>
      <c r="H13" s="428"/>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8"/>
      <c r="AA14" s="8"/>
      <c r="AB14" s="8"/>
      <c r="AC14" s="8"/>
      <c r="AD14" s="8"/>
      <c r="AE14" s="8"/>
      <c r="AF14" s="8"/>
      <c r="AG14" s="8"/>
      <c r="AH14" s="8"/>
      <c r="AI14" s="8"/>
      <c r="AJ14" s="8"/>
      <c r="AK14" s="8"/>
      <c r="AL14" s="8"/>
      <c r="AM14" s="8"/>
      <c r="AN14" s="8"/>
      <c r="AO14" s="8"/>
      <c r="AP14" s="8"/>
      <c r="AQ14" s="152"/>
      <c r="AR14" s="152"/>
    </row>
    <row r="15" spans="1:44" ht="18.75" x14ac:dyDescent="0.2">
      <c r="A15" s="494" t="str">
        <f>'1. паспорт местоположение'!A15:C15</f>
        <v>Создание системы регистрации аварийных процессов и событий в составе СОТИАССО ПС 110 кВ О-14 Мамоново</v>
      </c>
      <c r="B15" s="429"/>
      <c r="C15" s="429"/>
      <c r="D15" s="429"/>
      <c r="E15" s="429"/>
      <c r="F15" s="429"/>
      <c r="G15" s="429"/>
      <c r="H15" s="429"/>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428" t="s">
        <v>4</v>
      </c>
      <c r="B16" s="428"/>
      <c r="C16" s="428"/>
      <c r="D16" s="428"/>
      <c r="E16" s="428"/>
      <c r="F16" s="428"/>
      <c r="G16" s="428"/>
      <c r="H16" s="428"/>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30" t="s">
        <v>447</v>
      </c>
      <c r="B18" s="430"/>
      <c r="C18" s="430"/>
      <c r="D18" s="430"/>
      <c r="E18" s="430"/>
      <c r="F18" s="430"/>
      <c r="G18" s="430"/>
      <c r="H18" s="43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'6.2. Паспорт фин осв ввод '!AC52*1000000</f>
        <v>11011087</v>
      </c>
    </row>
    <row r="26" spans="1:44" x14ac:dyDescent="0.2">
      <c r="A26" s="165" t="s">
        <v>322</v>
      </c>
      <c r="B26" s="166">
        <v>2</v>
      </c>
    </row>
    <row r="27" spans="1:44" x14ac:dyDescent="0.2">
      <c r="A27" s="165" t="s">
        <v>320</v>
      </c>
      <c r="B27" s="166">
        <f>$B$126</f>
        <v>30</v>
      </c>
      <c r="D27" s="158" t="s">
        <v>323</v>
      </c>
    </row>
    <row r="28" spans="1:44" ht="16.149999999999999" customHeight="1" thickBot="1" x14ac:dyDescent="0.25">
      <c r="A28" s="167" t="s">
        <v>318</v>
      </c>
      <c r="B28" s="168">
        <v>1</v>
      </c>
      <c r="D28" s="480" t="s">
        <v>321</v>
      </c>
      <c r="E28" s="481"/>
      <c r="F28" s="482"/>
      <c r="G28" s="491" t="str">
        <f>IF(SUM(B89:L89)=0,"не окупается",SUM(B89:L89))</f>
        <v>не окупается</v>
      </c>
      <c r="H28" s="492"/>
    </row>
    <row r="29" spans="1:44" ht="15.6" customHeight="1" x14ac:dyDescent="0.2">
      <c r="A29" s="163" t="s">
        <v>316</v>
      </c>
      <c r="B29" s="164">
        <f>$B$129*$B$130</f>
        <v>132133.04399999999</v>
      </c>
      <c r="D29" s="480" t="s">
        <v>319</v>
      </c>
      <c r="E29" s="481"/>
      <c r="F29" s="482"/>
      <c r="G29" s="491" t="str">
        <f>IF(SUM(B90:L90)=0,"не окупается",SUM(B90:L90))</f>
        <v>не окупается</v>
      </c>
      <c r="H29" s="492"/>
    </row>
    <row r="30" spans="1:44" ht="27.6" customHeight="1" x14ac:dyDescent="0.2">
      <c r="A30" s="165" t="s">
        <v>483</v>
      </c>
      <c r="B30" s="166">
        <v>3</v>
      </c>
      <c r="D30" s="480" t="s">
        <v>317</v>
      </c>
      <c r="E30" s="481"/>
      <c r="F30" s="482"/>
      <c r="G30" s="483">
        <f>L87</f>
        <v>-9418575.0805173237</v>
      </c>
      <c r="H30" s="484"/>
    </row>
    <row r="31" spans="1:44" x14ac:dyDescent="0.2">
      <c r="A31" s="165" t="s">
        <v>315</v>
      </c>
      <c r="B31" s="166">
        <v>3</v>
      </c>
      <c r="D31" s="485"/>
      <c r="E31" s="486"/>
      <c r="F31" s="487"/>
      <c r="G31" s="485"/>
      <c r="H31" s="487"/>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B132</f>
        <v>0.1371</v>
      </c>
    </row>
    <row r="45" spans="1:42" x14ac:dyDescent="0.2">
      <c r="A45" s="175" t="s">
        <v>306</v>
      </c>
      <c r="B45" s="177">
        <f>1-B43</f>
        <v>1</v>
      </c>
    </row>
    <row r="46" spans="1:42" ht="16.5" thickBot="1" x14ac:dyDescent="0.25">
      <c r="A46" s="178" t="s">
        <v>305</v>
      </c>
      <c r="B46" s="179">
        <f>B45*B44+B43*B42*(1-B36)</f>
        <v>0.1371</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B139</f>
        <v>9.1135032622053413E-2</v>
      </c>
      <c r="C48" s="185">
        <f t="shared" ref="C48:AP48" si="1">C139</f>
        <v>7.8163170639641913E-2</v>
      </c>
      <c r="D48" s="185">
        <f t="shared" si="1"/>
        <v>5.2628968689616612E-2</v>
      </c>
      <c r="E48" s="185">
        <f t="shared" si="1"/>
        <v>4.4208979893394937E-2</v>
      </c>
      <c r="F48" s="185">
        <f t="shared" si="1"/>
        <v>4.4208979893394937E-2</v>
      </c>
      <c r="G48" s="185">
        <f t="shared" si="1"/>
        <v>4.4208979893394937E-2</v>
      </c>
      <c r="H48" s="185">
        <f t="shared" si="1"/>
        <v>4.4208979893394937E-2</v>
      </c>
      <c r="I48" s="185">
        <f t="shared" si="1"/>
        <v>4.4208979893394937E-2</v>
      </c>
      <c r="J48" s="185">
        <f t="shared" si="1"/>
        <v>4.4208979893394937E-2</v>
      </c>
      <c r="K48" s="185">
        <f t="shared" si="1"/>
        <v>4.4208979893394937E-2</v>
      </c>
      <c r="L48" s="185">
        <f t="shared" si="1"/>
        <v>4.4208979893394937E-2</v>
      </c>
      <c r="M48" s="185">
        <f t="shared" si="1"/>
        <v>4.4208979893394937E-2</v>
      </c>
      <c r="N48" s="185">
        <f t="shared" si="1"/>
        <v>4.4208979893394937E-2</v>
      </c>
      <c r="O48" s="185">
        <f t="shared" si="1"/>
        <v>4.4208979893394937E-2</v>
      </c>
      <c r="P48" s="185">
        <f t="shared" si="1"/>
        <v>4.4208979893394937E-2</v>
      </c>
      <c r="Q48" s="185">
        <f t="shared" si="1"/>
        <v>4.4208979893394937E-2</v>
      </c>
      <c r="R48" s="185">
        <f t="shared" si="1"/>
        <v>4.4208979893394937E-2</v>
      </c>
      <c r="S48" s="185">
        <f t="shared" si="1"/>
        <v>4.4208979893394937E-2</v>
      </c>
      <c r="T48" s="185">
        <f t="shared" si="1"/>
        <v>4.4208979893394937E-2</v>
      </c>
      <c r="U48" s="185">
        <f t="shared" si="1"/>
        <v>4.4208979893394937E-2</v>
      </c>
      <c r="V48" s="185">
        <f t="shared" si="1"/>
        <v>4.4208979893394937E-2</v>
      </c>
      <c r="W48" s="185">
        <f t="shared" si="1"/>
        <v>4.4208979893394937E-2</v>
      </c>
      <c r="X48" s="185">
        <f t="shared" si="1"/>
        <v>4.4208979893394937E-2</v>
      </c>
      <c r="Y48" s="185">
        <f t="shared" si="1"/>
        <v>4.4208979893394937E-2</v>
      </c>
      <c r="Z48" s="185">
        <f t="shared" si="1"/>
        <v>4.4208979893394937E-2</v>
      </c>
      <c r="AA48" s="185">
        <f t="shared" si="1"/>
        <v>4.4208979893394937E-2</v>
      </c>
      <c r="AB48" s="185">
        <f t="shared" si="1"/>
        <v>4.4208979893394937E-2</v>
      </c>
      <c r="AC48" s="185">
        <f t="shared" si="1"/>
        <v>4.4208979893394937E-2</v>
      </c>
      <c r="AD48" s="185">
        <f t="shared" si="1"/>
        <v>4.4208979893394937E-2</v>
      </c>
      <c r="AE48" s="185">
        <f t="shared" si="1"/>
        <v>4.4208979893394937E-2</v>
      </c>
      <c r="AF48" s="185">
        <f t="shared" si="1"/>
        <v>4.4208979893394937E-2</v>
      </c>
      <c r="AG48" s="185">
        <f t="shared" si="1"/>
        <v>4.4208979893394937E-2</v>
      </c>
      <c r="AH48" s="185">
        <f t="shared" si="1"/>
        <v>4.4208979893394937E-2</v>
      </c>
      <c r="AI48" s="185">
        <f t="shared" si="1"/>
        <v>4.4208979893394937E-2</v>
      </c>
      <c r="AJ48" s="185">
        <f t="shared" si="1"/>
        <v>4.4208979893394937E-2</v>
      </c>
      <c r="AK48" s="185">
        <f t="shared" si="1"/>
        <v>4.4208979893394937E-2</v>
      </c>
      <c r="AL48" s="185">
        <f t="shared" si="1"/>
        <v>4.4208979893394937E-2</v>
      </c>
      <c r="AM48" s="185">
        <f t="shared" si="1"/>
        <v>4.4208979893394937E-2</v>
      </c>
      <c r="AN48" s="185">
        <f t="shared" si="1"/>
        <v>4.4208979893394937E-2</v>
      </c>
      <c r="AO48" s="185">
        <f t="shared" si="1"/>
        <v>4.4208979893394937E-2</v>
      </c>
      <c r="AP48" s="185">
        <f t="shared" si="1"/>
        <v>4.4208979893394937E-2</v>
      </c>
    </row>
    <row r="49" spans="1:45" s="183" customFormat="1" x14ac:dyDescent="0.2">
      <c r="A49" s="184" t="s">
        <v>302</v>
      </c>
      <c r="B49" s="185">
        <f>B140</f>
        <v>9.1135032622053413E-2</v>
      </c>
      <c r="C49" s="185">
        <f t="shared" ref="C49:AP49" si="2">C140</f>
        <v>0.17642160636778237</v>
      </c>
      <c r="D49" s="185">
        <f t="shared" si="2"/>
        <v>0.23833546225510083</v>
      </c>
      <c r="E49" s="185">
        <f t="shared" si="2"/>
        <v>0.29308100980721452</v>
      </c>
      <c r="F49" s="185">
        <f t="shared" si="2"/>
        <v>0.35024680217031245</v>
      </c>
      <c r="G49" s="185">
        <f t="shared" si="2"/>
        <v>0.40993983589858063</v>
      </c>
      <c r="H49" s="185">
        <f t="shared" si="2"/>
        <v>0.47227183775471748</v>
      </c>
      <c r="I49" s="185">
        <f t="shared" si="2"/>
        <v>0.53735947382762728</v>
      </c>
      <c r="J49" s="185">
        <f t="shared" si="2"/>
        <v>0.605324567894993</v>
      </c>
      <c r="K49" s="185">
        <f t="shared" si="2"/>
        <v>0.67629432943943568</v>
      </c>
      <c r="L49" s="185">
        <f t="shared" si="2"/>
        <v>0.75040159174503551</v>
      </c>
      <c r="M49" s="185">
        <f t="shared" si="2"/>
        <v>0.82778506051985823</v>
      </c>
      <c r="N49" s="185">
        <f t="shared" si="2"/>
        <v>0.90858957350982816</v>
      </c>
      <c r="O49" s="185">
        <f t="shared" si="2"/>
        <v>0.99296637158986734</v>
      </c>
      <c r="P49" s="185">
        <f t="shared" si="2"/>
        <v>1.0810733818396958</v>
      </c>
      <c r="Q49" s="185">
        <f t="shared" si="2"/>
        <v>1.1730755131341262</v>
      </c>
      <c r="R49" s="185">
        <f t="shared" si="2"/>
        <v>1.2691449648011015</v>
      </c>
      <c r="S49" s="185">
        <f t="shared" si="2"/>
        <v>1.3694615489251918</v>
      </c>
      <c r="T49" s="185">
        <f t="shared" si="2"/>
        <v>1.4742130268997977</v>
      </c>
      <c r="U49" s="185">
        <f t="shared" si="2"/>
        <v>1.5835954608579867</v>
      </c>
      <c r="V49" s="185">
        <f t="shared" si="2"/>
        <v>1.6978135806397239</v>
      </c>
      <c r="W49" s="185">
        <f t="shared" si="2"/>
        <v>1.8170811669823532</v>
      </c>
      <c r="X49" s="185">
        <f t="shared" si="2"/>
        <v>1.9416214516515375</v>
      </c>
      <c r="Y49" s="185">
        <f t="shared" si="2"/>
        <v>2.0716675352615797</v>
      </c>
      <c r="Z49" s="185">
        <f t="shared" si="2"/>
        <v>2.2074628235671527</v>
      </c>
      <c r="AA49" s="185">
        <f t="shared" si="2"/>
        <v>2.3492614830430445</v>
      </c>
      <c r="AB49" s="185">
        <f t="shared" si="2"/>
        <v>2.4973289166046162</v>
      </c>
      <c r="AC49" s="185">
        <f t="shared" si="2"/>
        <v>2.6519422603593781</v>
      </c>
      <c r="AD49" s="185">
        <f t="shared" si="2"/>
        <v>2.813390902319445</v>
      </c>
      <c r="AE49" s="185">
        <f t="shared" si="2"/>
        <v>2.9819770240457402</v>
      </c>
      <c r="AF49" s="185">
        <f t="shared" si="2"/>
        <v>3.1580161662377391</v>
      </c>
      <c r="AG49" s="185">
        <f t="shared" si="2"/>
        <v>3.3418378193273544</v>
      </c>
      <c r="AH49" s="185">
        <f t="shared" si="2"/>
        <v>3.5337860401823793</v>
      </c>
      <c r="AI49" s="185">
        <f t="shared" si="2"/>
        <v>3.7342200960737566</v>
      </c>
      <c r="AJ49" s="185">
        <f t="shared" si="2"/>
        <v>3.9435151371119872</v>
      </c>
      <c r="AK49" s="185">
        <f t="shared" si="2"/>
        <v>4.1620628984112642</v>
      </c>
      <c r="AL49" s="185">
        <f t="shared" si="2"/>
        <v>4.3902724332955678</v>
      </c>
      <c r="AM49" s="185">
        <f t="shared" si="2"/>
        <v>4.6285708789190521</v>
      </c>
      <c r="AN49" s="185">
        <f t="shared" si="2"/>
        <v>4.8774042557337323</v>
      </c>
      <c r="AO49" s="185">
        <f t="shared" si="2"/>
        <v>5.1372383023008181</v>
      </c>
      <c r="AP49" s="185">
        <f t="shared" si="2"/>
        <v>5.4085593470082083</v>
      </c>
    </row>
    <row r="50" spans="1:45" s="183" customFormat="1" ht="16.5" thickBot="1" x14ac:dyDescent="0.25">
      <c r="A50" s="186" t="s">
        <v>486</v>
      </c>
      <c r="B50" s="187">
        <f>IF($B$127="да",($B$129-0.05),0)</f>
        <v>0</v>
      </c>
      <c r="C50" s="187">
        <f>C108*(1+C49)</f>
        <v>0</v>
      </c>
      <c r="D50" s="187">
        <f t="shared" ref="D50:AP50" si="3">D108*(1+D49)</f>
        <v>0</v>
      </c>
      <c r="E50" s="187">
        <f t="shared" si="3"/>
        <v>0</v>
      </c>
      <c r="F50" s="187">
        <f t="shared" si="3"/>
        <v>0</v>
      </c>
      <c r="G50" s="187">
        <f t="shared" si="3"/>
        <v>0</v>
      </c>
      <c r="H50" s="187">
        <f t="shared" si="3"/>
        <v>0</v>
      </c>
      <c r="I50" s="187">
        <f t="shared" si="3"/>
        <v>0</v>
      </c>
      <c r="J50" s="187">
        <f t="shared" si="3"/>
        <v>0</v>
      </c>
      <c r="K50" s="187">
        <f t="shared" si="3"/>
        <v>0</v>
      </c>
      <c r="L50" s="187">
        <f t="shared" si="3"/>
        <v>0</v>
      </c>
      <c r="M50" s="187">
        <f t="shared" si="3"/>
        <v>0</v>
      </c>
      <c r="N50" s="187">
        <f t="shared" si="3"/>
        <v>0</v>
      </c>
      <c r="O50" s="187">
        <f t="shared" si="3"/>
        <v>0</v>
      </c>
      <c r="P50" s="187">
        <f t="shared" si="3"/>
        <v>0</v>
      </c>
      <c r="Q50" s="187">
        <f t="shared" si="3"/>
        <v>0</v>
      </c>
      <c r="R50" s="187">
        <f t="shared" si="3"/>
        <v>0</v>
      </c>
      <c r="S50" s="187">
        <f t="shared" si="3"/>
        <v>0</v>
      </c>
      <c r="T50" s="187">
        <f t="shared" si="3"/>
        <v>0</v>
      </c>
      <c r="U50" s="187">
        <f t="shared" si="3"/>
        <v>0</v>
      </c>
      <c r="V50" s="187">
        <f t="shared" si="3"/>
        <v>0</v>
      </c>
      <c r="W50" s="187">
        <f t="shared" si="3"/>
        <v>0</v>
      </c>
      <c r="X50" s="187">
        <f t="shared" si="3"/>
        <v>0</v>
      </c>
      <c r="Y50" s="187">
        <f t="shared" si="3"/>
        <v>0</v>
      </c>
      <c r="Z50" s="187">
        <f t="shared" si="3"/>
        <v>0</v>
      </c>
      <c r="AA50" s="187">
        <f t="shared" si="3"/>
        <v>0</v>
      </c>
      <c r="AB50" s="187">
        <f t="shared" si="3"/>
        <v>0</v>
      </c>
      <c r="AC50" s="187">
        <f t="shared" si="3"/>
        <v>0</v>
      </c>
      <c r="AD50" s="187">
        <f t="shared" si="3"/>
        <v>0</v>
      </c>
      <c r="AE50" s="187">
        <f t="shared" si="3"/>
        <v>0</v>
      </c>
      <c r="AF50" s="187">
        <f t="shared" si="3"/>
        <v>0</v>
      </c>
      <c r="AG50" s="187">
        <f t="shared" si="3"/>
        <v>0</v>
      </c>
      <c r="AH50" s="187">
        <f t="shared" si="3"/>
        <v>0</v>
      </c>
      <c r="AI50" s="187">
        <f t="shared" si="3"/>
        <v>0</v>
      </c>
      <c r="AJ50" s="187">
        <f t="shared" si="3"/>
        <v>0</v>
      </c>
      <c r="AK50" s="187">
        <f t="shared" si="3"/>
        <v>0</v>
      </c>
      <c r="AL50" s="187">
        <f t="shared" si="3"/>
        <v>0</v>
      </c>
      <c r="AM50" s="187">
        <f t="shared" si="3"/>
        <v>0</v>
      </c>
      <c r="AN50" s="187">
        <f t="shared" si="3"/>
        <v>0</v>
      </c>
      <c r="AO50" s="187">
        <f t="shared" si="3"/>
        <v>0</v>
      </c>
      <c r="AP50" s="187">
        <f t="shared" si="3"/>
        <v>0</v>
      </c>
    </row>
    <row r="51" spans="1:45" ht="16.5" thickBot="1" x14ac:dyDescent="0.25"/>
    <row r="52" spans="1:45" x14ac:dyDescent="0.2">
      <c r="A52" s="188" t="s">
        <v>301</v>
      </c>
      <c r="B52" s="189">
        <f>B58</f>
        <v>1</v>
      </c>
      <c r="C52" s="189">
        <f t="shared" ref="C52:AO52" si="4">C58</f>
        <v>2</v>
      </c>
      <c r="D52" s="189">
        <f t="shared" si="4"/>
        <v>3</v>
      </c>
      <c r="E52" s="189">
        <f t="shared" si="4"/>
        <v>4</v>
      </c>
      <c r="F52" s="189">
        <f t="shared" si="4"/>
        <v>5</v>
      </c>
      <c r="G52" s="189">
        <f t="shared" si="4"/>
        <v>6</v>
      </c>
      <c r="H52" s="189">
        <f t="shared" si="4"/>
        <v>7</v>
      </c>
      <c r="I52" s="189">
        <f t="shared" si="4"/>
        <v>8</v>
      </c>
      <c r="J52" s="189">
        <f t="shared" si="4"/>
        <v>9</v>
      </c>
      <c r="K52" s="189">
        <f t="shared" si="4"/>
        <v>10</v>
      </c>
      <c r="L52" s="189">
        <f t="shared" si="4"/>
        <v>11</v>
      </c>
      <c r="M52" s="189">
        <f t="shared" si="4"/>
        <v>12</v>
      </c>
      <c r="N52" s="189">
        <f t="shared" si="4"/>
        <v>13</v>
      </c>
      <c r="O52" s="189">
        <f t="shared" si="4"/>
        <v>14</v>
      </c>
      <c r="P52" s="189">
        <f t="shared" si="4"/>
        <v>15</v>
      </c>
      <c r="Q52" s="189">
        <f t="shared" si="4"/>
        <v>16</v>
      </c>
      <c r="R52" s="189">
        <f t="shared" si="4"/>
        <v>17</v>
      </c>
      <c r="S52" s="189">
        <f t="shared" si="4"/>
        <v>18</v>
      </c>
      <c r="T52" s="189">
        <f t="shared" si="4"/>
        <v>19</v>
      </c>
      <c r="U52" s="189">
        <f t="shared" si="4"/>
        <v>20</v>
      </c>
      <c r="V52" s="189">
        <f t="shared" si="4"/>
        <v>21</v>
      </c>
      <c r="W52" s="189">
        <f t="shared" si="4"/>
        <v>22</v>
      </c>
      <c r="X52" s="189">
        <f t="shared" si="4"/>
        <v>23</v>
      </c>
      <c r="Y52" s="189">
        <f t="shared" si="4"/>
        <v>24</v>
      </c>
      <c r="Z52" s="189">
        <f t="shared" si="4"/>
        <v>25</v>
      </c>
      <c r="AA52" s="189">
        <f t="shared" si="4"/>
        <v>26</v>
      </c>
      <c r="AB52" s="189">
        <f t="shared" si="4"/>
        <v>27</v>
      </c>
      <c r="AC52" s="189">
        <f t="shared" si="4"/>
        <v>28</v>
      </c>
      <c r="AD52" s="189">
        <f t="shared" si="4"/>
        <v>29</v>
      </c>
      <c r="AE52" s="189">
        <f t="shared" si="4"/>
        <v>30</v>
      </c>
      <c r="AF52" s="189">
        <f t="shared" si="4"/>
        <v>31</v>
      </c>
      <c r="AG52" s="189">
        <f t="shared" si="4"/>
        <v>32</v>
      </c>
      <c r="AH52" s="189">
        <f t="shared" si="4"/>
        <v>33</v>
      </c>
      <c r="AI52" s="189">
        <f t="shared" si="4"/>
        <v>34</v>
      </c>
      <c r="AJ52" s="189">
        <f t="shared" si="4"/>
        <v>35</v>
      </c>
      <c r="AK52" s="189">
        <f t="shared" si="4"/>
        <v>36</v>
      </c>
      <c r="AL52" s="189">
        <f t="shared" si="4"/>
        <v>37</v>
      </c>
      <c r="AM52" s="189">
        <f t="shared" si="4"/>
        <v>38</v>
      </c>
      <c r="AN52" s="189">
        <f t="shared" si="4"/>
        <v>39</v>
      </c>
      <c r="AO52" s="189">
        <f t="shared" si="4"/>
        <v>40</v>
      </c>
      <c r="AP52" s="189">
        <f>AP58</f>
        <v>41</v>
      </c>
    </row>
    <row r="53" spans="1:45" x14ac:dyDescent="0.2">
      <c r="A53" s="190" t="s">
        <v>300</v>
      </c>
      <c r="B53" s="191">
        <v>0</v>
      </c>
      <c r="C53" s="191">
        <f t="shared" ref="C53:AP53" si="5">B53+B54-B55</f>
        <v>0</v>
      </c>
      <c r="D53" s="191">
        <f t="shared" si="5"/>
        <v>0</v>
      </c>
      <c r="E53" s="191">
        <f t="shared" si="5"/>
        <v>0</v>
      </c>
      <c r="F53" s="191">
        <f t="shared" si="5"/>
        <v>0</v>
      </c>
      <c r="G53" s="191">
        <f t="shared" si="5"/>
        <v>0</v>
      </c>
      <c r="H53" s="191">
        <f t="shared" si="5"/>
        <v>0</v>
      </c>
      <c r="I53" s="191">
        <f t="shared" si="5"/>
        <v>0</v>
      </c>
      <c r="J53" s="191">
        <f t="shared" si="5"/>
        <v>0</v>
      </c>
      <c r="K53" s="191">
        <f t="shared" si="5"/>
        <v>0</v>
      </c>
      <c r="L53" s="191">
        <f t="shared" si="5"/>
        <v>0</v>
      </c>
      <c r="M53" s="191">
        <f t="shared" si="5"/>
        <v>0</v>
      </c>
      <c r="N53" s="191">
        <f t="shared" si="5"/>
        <v>0</v>
      </c>
      <c r="O53" s="191">
        <f t="shared" si="5"/>
        <v>0</v>
      </c>
      <c r="P53" s="191">
        <f t="shared" si="5"/>
        <v>0</v>
      </c>
      <c r="Q53" s="191">
        <f t="shared" si="5"/>
        <v>0</v>
      </c>
      <c r="R53" s="191">
        <f t="shared" si="5"/>
        <v>0</v>
      </c>
      <c r="S53" s="191">
        <f t="shared" si="5"/>
        <v>0</v>
      </c>
      <c r="T53" s="191">
        <f t="shared" si="5"/>
        <v>0</v>
      </c>
      <c r="U53" s="191">
        <f t="shared" si="5"/>
        <v>0</v>
      </c>
      <c r="V53" s="191">
        <f t="shared" si="5"/>
        <v>0</v>
      </c>
      <c r="W53" s="191">
        <f t="shared" si="5"/>
        <v>0</v>
      </c>
      <c r="X53" s="191">
        <f t="shared" si="5"/>
        <v>0</v>
      </c>
      <c r="Y53" s="191">
        <f t="shared" si="5"/>
        <v>0</v>
      </c>
      <c r="Z53" s="191">
        <f t="shared" si="5"/>
        <v>0</v>
      </c>
      <c r="AA53" s="191">
        <f t="shared" si="5"/>
        <v>0</v>
      </c>
      <c r="AB53" s="191">
        <f t="shared" si="5"/>
        <v>0</v>
      </c>
      <c r="AC53" s="191">
        <f t="shared" si="5"/>
        <v>0</v>
      </c>
      <c r="AD53" s="191">
        <f t="shared" si="5"/>
        <v>0</v>
      </c>
      <c r="AE53" s="191">
        <f t="shared" si="5"/>
        <v>0</v>
      </c>
      <c r="AF53" s="191">
        <f t="shared" si="5"/>
        <v>0</v>
      </c>
      <c r="AG53" s="191">
        <f t="shared" si="5"/>
        <v>0</v>
      </c>
      <c r="AH53" s="191">
        <f t="shared" si="5"/>
        <v>0</v>
      </c>
      <c r="AI53" s="191">
        <f t="shared" si="5"/>
        <v>0</v>
      </c>
      <c r="AJ53" s="191">
        <f t="shared" si="5"/>
        <v>0</v>
      </c>
      <c r="AK53" s="191">
        <f t="shared" si="5"/>
        <v>0</v>
      </c>
      <c r="AL53" s="191">
        <f t="shared" si="5"/>
        <v>0</v>
      </c>
      <c r="AM53" s="191">
        <f t="shared" si="5"/>
        <v>0</v>
      </c>
      <c r="AN53" s="191">
        <f t="shared" si="5"/>
        <v>0</v>
      </c>
      <c r="AO53" s="191">
        <f t="shared" si="5"/>
        <v>0</v>
      </c>
      <c r="AP53" s="191">
        <f t="shared" si="5"/>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6">IF(ROUND(C53,1)=0,0,B55+C54/$B$40)</f>
        <v>0</v>
      </c>
      <c r="D55" s="191">
        <f t="shared" si="6"/>
        <v>0</v>
      </c>
      <c r="E55" s="191">
        <f t="shared" si="6"/>
        <v>0</v>
      </c>
      <c r="F55" s="191">
        <f t="shared" si="6"/>
        <v>0</v>
      </c>
      <c r="G55" s="191">
        <f t="shared" si="6"/>
        <v>0</v>
      </c>
      <c r="H55" s="191">
        <f t="shared" si="6"/>
        <v>0</v>
      </c>
      <c r="I55" s="191">
        <f t="shared" si="6"/>
        <v>0</v>
      </c>
      <c r="J55" s="191">
        <f t="shared" si="6"/>
        <v>0</v>
      </c>
      <c r="K55" s="191">
        <f t="shared" si="6"/>
        <v>0</v>
      </c>
      <c r="L55" s="191">
        <f t="shared" si="6"/>
        <v>0</v>
      </c>
      <c r="M55" s="191">
        <f t="shared" si="6"/>
        <v>0</v>
      </c>
      <c r="N55" s="191">
        <f t="shared" si="6"/>
        <v>0</v>
      </c>
      <c r="O55" s="191">
        <f t="shared" si="6"/>
        <v>0</v>
      </c>
      <c r="P55" s="191">
        <f t="shared" si="6"/>
        <v>0</v>
      </c>
      <c r="Q55" s="191">
        <f t="shared" si="6"/>
        <v>0</v>
      </c>
      <c r="R55" s="191">
        <f t="shared" si="6"/>
        <v>0</v>
      </c>
      <c r="S55" s="191">
        <f t="shared" si="6"/>
        <v>0</v>
      </c>
      <c r="T55" s="191">
        <f t="shared" si="6"/>
        <v>0</v>
      </c>
      <c r="U55" s="191">
        <f t="shared" si="6"/>
        <v>0</v>
      </c>
      <c r="V55" s="191">
        <f t="shared" si="6"/>
        <v>0</v>
      </c>
      <c r="W55" s="191">
        <f t="shared" si="6"/>
        <v>0</v>
      </c>
      <c r="X55" s="191">
        <f t="shared" si="6"/>
        <v>0</v>
      </c>
      <c r="Y55" s="191">
        <f t="shared" si="6"/>
        <v>0</v>
      </c>
      <c r="Z55" s="191">
        <f t="shared" si="6"/>
        <v>0</v>
      </c>
      <c r="AA55" s="191">
        <f t="shared" si="6"/>
        <v>0</v>
      </c>
      <c r="AB55" s="191">
        <f t="shared" si="6"/>
        <v>0</v>
      </c>
      <c r="AC55" s="191">
        <f t="shared" si="6"/>
        <v>0</v>
      </c>
      <c r="AD55" s="191">
        <f t="shared" si="6"/>
        <v>0</v>
      </c>
      <c r="AE55" s="191">
        <f t="shared" si="6"/>
        <v>0</v>
      </c>
      <c r="AF55" s="191">
        <f t="shared" si="6"/>
        <v>0</v>
      </c>
      <c r="AG55" s="191">
        <f t="shared" si="6"/>
        <v>0</v>
      </c>
      <c r="AH55" s="191">
        <f t="shared" si="6"/>
        <v>0</v>
      </c>
      <c r="AI55" s="191">
        <f t="shared" si="6"/>
        <v>0</v>
      </c>
      <c r="AJ55" s="191">
        <f t="shared" si="6"/>
        <v>0</v>
      </c>
      <c r="AK55" s="191">
        <f t="shared" si="6"/>
        <v>0</v>
      </c>
      <c r="AL55" s="191">
        <f t="shared" si="6"/>
        <v>0</v>
      </c>
      <c r="AM55" s="191">
        <f t="shared" si="6"/>
        <v>0</v>
      </c>
      <c r="AN55" s="191">
        <f t="shared" si="6"/>
        <v>0</v>
      </c>
      <c r="AO55" s="191">
        <f t="shared" si="6"/>
        <v>0</v>
      </c>
      <c r="AP55" s="191">
        <f t="shared" si="6"/>
        <v>0</v>
      </c>
    </row>
    <row r="56" spans="1:45" ht="16.5" thickBot="1" x14ac:dyDescent="0.25">
      <c r="A56" s="192" t="s">
        <v>297</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8">C58+1</f>
        <v>3</v>
      </c>
      <c r="E58" s="189">
        <f t="shared" si="8"/>
        <v>4</v>
      </c>
      <c r="F58" s="189">
        <f t="shared" si="8"/>
        <v>5</v>
      </c>
      <c r="G58" s="189">
        <f t="shared" si="8"/>
        <v>6</v>
      </c>
      <c r="H58" s="189">
        <f t="shared" si="8"/>
        <v>7</v>
      </c>
      <c r="I58" s="189">
        <f t="shared" si="8"/>
        <v>8</v>
      </c>
      <c r="J58" s="189">
        <f t="shared" si="8"/>
        <v>9</v>
      </c>
      <c r="K58" s="189">
        <f t="shared" si="8"/>
        <v>10</v>
      </c>
      <c r="L58" s="189">
        <f t="shared" si="8"/>
        <v>11</v>
      </c>
      <c r="M58" s="189">
        <f t="shared" si="8"/>
        <v>12</v>
      </c>
      <c r="N58" s="189">
        <f t="shared" si="8"/>
        <v>13</v>
      </c>
      <c r="O58" s="189">
        <f t="shared" si="8"/>
        <v>14</v>
      </c>
      <c r="P58" s="189">
        <f t="shared" si="8"/>
        <v>15</v>
      </c>
      <c r="Q58" s="189">
        <f t="shared" si="8"/>
        <v>16</v>
      </c>
      <c r="R58" s="189">
        <f t="shared" si="8"/>
        <v>17</v>
      </c>
      <c r="S58" s="189">
        <f t="shared" si="8"/>
        <v>18</v>
      </c>
      <c r="T58" s="189">
        <f t="shared" si="8"/>
        <v>19</v>
      </c>
      <c r="U58" s="189">
        <f t="shared" si="8"/>
        <v>20</v>
      </c>
      <c r="V58" s="189">
        <f t="shared" si="8"/>
        <v>21</v>
      </c>
      <c r="W58" s="189">
        <f t="shared" si="8"/>
        <v>22</v>
      </c>
      <c r="X58" s="189">
        <f t="shared" si="8"/>
        <v>23</v>
      </c>
      <c r="Y58" s="189">
        <f t="shared" si="8"/>
        <v>24</v>
      </c>
      <c r="Z58" s="189">
        <f t="shared" si="8"/>
        <v>25</v>
      </c>
      <c r="AA58" s="189">
        <f t="shared" si="8"/>
        <v>26</v>
      </c>
      <c r="AB58" s="189">
        <f t="shared" si="8"/>
        <v>27</v>
      </c>
      <c r="AC58" s="189">
        <f t="shared" si="8"/>
        <v>28</v>
      </c>
      <c r="AD58" s="189">
        <f t="shared" si="8"/>
        <v>29</v>
      </c>
      <c r="AE58" s="189">
        <f t="shared" si="8"/>
        <v>30</v>
      </c>
      <c r="AF58" s="189">
        <f t="shared" si="8"/>
        <v>31</v>
      </c>
      <c r="AG58" s="189">
        <f t="shared" si="8"/>
        <v>32</v>
      </c>
      <c r="AH58" s="189">
        <f t="shared" si="8"/>
        <v>33</v>
      </c>
      <c r="AI58" s="189">
        <f t="shared" si="8"/>
        <v>34</v>
      </c>
      <c r="AJ58" s="189">
        <f t="shared" si="8"/>
        <v>35</v>
      </c>
      <c r="AK58" s="189">
        <f t="shared" si="8"/>
        <v>36</v>
      </c>
      <c r="AL58" s="189">
        <f t="shared" si="8"/>
        <v>37</v>
      </c>
      <c r="AM58" s="189">
        <f t="shared" si="8"/>
        <v>38</v>
      </c>
      <c r="AN58" s="189">
        <f t="shared" si="8"/>
        <v>39</v>
      </c>
      <c r="AO58" s="189">
        <f t="shared" si="8"/>
        <v>40</v>
      </c>
      <c r="AP58" s="189">
        <f t="shared" si="8"/>
        <v>41</v>
      </c>
    </row>
    <row r="59" spans="1:45" ht="14.25" x14ac:dyDescent="0.2">
      <c r="A59" s="197" t="s">
        <v>296</v>
      </c>
      <c r="B59" s="198">
        <f t="shared" ref="B59:AP59" si="9">B50*$B$28</f>
        <v>0</v>
      </c>
      <c r="C59" s="198">
        <f t="shared" si="9"/>
        <v>0</v>
      </c>
      <c r="D59" s="198">
        <f t="shared" si="9"/>
        <v>0</v>
      </c>
      <c r="E59" s="198">
        <f t="shared" si="9"/>
        <v>0</v>
      </c>
      <c r="F59" s="198">
        <f t="shared" si="9"/>
        <v>0</v>
      </c>
      <c r="G59" s="198">
        <f t="shared" si="9"/>
        <v>0</v>
      </c>
      <c r="H59" s="198">
        <f t="shared" si="9"/>
        <v>0</v>
      </c>
      <c r="I59" s="198">
        <f t="shared" si="9"/>
        <v>0</v>
      </c>
      <c r="J59" s="198">
        <f t="shared" si="9"/>
        <v>0</v>
      </c>
      <c r="K59" s="198">
        <f t="shared" si="9"/>
        <v>0</v>
      </c>
      <c r="L59" s="198">
        <f t="shared" si="9"/>
        <v>0</v>
      </c>
      <c r="M59" s="198">
        <f t="shared" si="9"/>
        <v>0</v>
      </c>
      <c r="N59" s="198">
        <f t="shared" si="9"/>
        <v>0</v>
      </c>
      <c r="O59" s="198">
        <f t="shared" si="9"/>
        <v>0</v>
      </c>
      <c r="P59" s="198">
        <f t="shared" si="9"/>
        <v>0</v>
      </c>
      <c r="Q59" s="198">
        <f t="shared" si="9"/>
        <v>0</v>
      </c>
      <c r="R59" s="198">
        <f t="shared" si="9"/>
        <v>0</v>
      </c>
      <c r="S59" s="198">
        <f t="shared" si="9"/>
        <v>0</v>
      </c>
      <c r="T59" s="198">
        <f t="shared" si="9"/>
        <v>0</v>
      </c>
      <c r="U59" s="198">
        <f t="shared" si="9"/>
        <v>0</v>
      </c>
      <c r="V59" s="198">
        <f t="shared" si="9"/>
        <v>0</v>
      </c>
      <c r="W59" s="198">
        <f t="shared" si="9"/>
        <v>0</v>
      </c>
      <c r="X59" s="198">
        <f t="shared" si="9"/>
        <v>0</v>
      </c>
      <c r="Y59" s="198">
        <f t="shared" si="9"/>
        <v>0</v>
      </c>
      <c r="Z59" s="198">
        <f t="shared" si="9"/>
        <v>0</v>
      </c>
      <c r="AA59" s="198">
        <f t="shared" si="9"/>
        <v>0</v>
      </c>
      <c r="AB59" s="198">
        <f t="shared" si="9"/>
        <v>0</v>
      </c>
      <c r="AC59" s="198">
        <f t="shared" si="9"/>
        <v>0</v>
      </c>
      <c r="AD59" s="198">
        <f t="shared" si="9"/>
        <v>0</v>
      </c>
      <c r="AE59" s="198">
        <f t="shared" si="9"/>
        <v>0</v>
      </c>
      <c r="AF59" s="198">
        <f t="shared" si="9"/>
        <v>0</v>
      </c>
      <c r="AG59" s="198">
        <f t="shared" si="9"/>
        <v>0</v>
      </c>
      <c r="AH59" s="198">
        <f t="shared" si="9"/>
        <v>0</v>
      </c>
      <c r="AI59" s="198">
        <f t="shared" si="9"/>
        <v>0</v>
      </c>
      <c r="AJ59" s="198">
        <f t="shared" si="9"/>
        <v>0</v>
      </c>
      <c r="AK59" s="198">
        <f t="shared" si="9"/>
        <v>0</v>
      </c>
      <c r="AL59" s="198">
        <f t="shared" si="9"/>
        <v>0</v>
      </c>
      <c r="AM59" s="198">
        <f t="shared" si="9"/>
        <v>0</v>
      </c>
      <c r="AN59" s="198">
        <f t="shared" si="9"/>
        <v>0</v>
      </c>
      <c r="AO59" s="198">
        <f t="shared" si="9"/>
        <v>0</v>
      </c>
      <c r="AP59" s="198">
        <f t="shared" si="9"/>
        <v>0</v>
      </c>
    </row>
    <row r="60" spans="1:45" x14ac:dyDescent="0.2">
      <c r="A60" s="190" t="s">
        <v>295</v>
      </c>
      <c r="B60" s="191">
        <f t="shared" ref="B60:Z60" si="10">SUM(B61:B65)</f>
        <v>0</v>
      </c>
      <c r="C60" s="191">
        <f t="shared" si="10"/>
        <v>0</v>
      </c>
      <c r="D60" s="191">
        <f>SUM(D61:D65)</f>
        <v>0</v>
      </c>
      <c r="E60" s="191">
        <f t="shared" si="10"/>
        <v>-170858.7299644211</v>
      </c>
      <c r="F60" s="191">
        <f t="shared" si="10"/>
        <v>0</v>
      </c>
      <c r="G60" s="191">
        <f t="shared" si="10"/>
        <v>0</v>
      </c>
      <c r="H60" s="191">
        <f t="shared" si="10"/>
        <v>-194535.75951800492</v>
      </c>
      <c r="I60" s="191">
        <f t="shared" si="10"/>
        <v>0</v>
      </c>
      <c r="J60" s="191">
        <f t="shared" si="10"/>
        <v>0</v>
      </c>
      <c r="K60" s="191">
        <f t="shared" si="10"/>
        <v>-221493.87238877144</v>
      </c>
      <c r="L60" s="191">
        <f t="shared" si="10"/>
        <v>0</v>
      </c>
      <c r="M60" s="191">
        <f t="shared" si="10"/>
        <v>0</v>
      </c>
      <c r="N60" s="191">
        <f t="shared" si="10"/>
        <v>-252187.75009451536</v>
      </c>
      <c r="O60" s="191">
        <f t="shared" si="10"/>
        <v>0</v>
      </c>
      <c r="P60" s="191">
        <f t="shared" si="10"/>
        <v>0</v>
      </c>
      <c r="Q60" s="191">
        <f t="shared" si="10"/>
        <v>-287135.08239227405</v>
      </c>
      <c r="R60" s="191">
        <f t="shared" si="10"/>
        <v>0</v>
      </c>
      <c r="S60" s="191">
        <f t="shared" si="10"/>
        <v>0</v>
      </c>
      <c r="T60" s="191">
        <f t="shared" si="10"/>
        <v>-326925.29874872416</v>
      </c>
      <c r="U60" s="191">
        <f t="shared" si="10"/>
        <v>0</v>
      </c>
      <c r="V60" s="191">
        <f t="shared" si="10"/>
        <v>0</v>
      </c>
      <c r="W60" s="191">
        <f t="shared" si="10"/>
        <v>-372229.50978845061</v>
      </c>
      <c r="X60" s="191">
        <f t="shared" si="10"/>
        <v>0</v>
      </c>
      <c r="Y60" s="191">
        <f t="shared" si="10"/>
        <v>0</v>
      </c>
      <c r="Z60" s="191">
        <f t="shared" si="10"/>
        <v>-423811.82639476279</v>
      </c>
      <c r="AA60" s="191">
        <f t="shared" ref="AA60:AP60" si="11">SUM(AA61:AA65)</f>
        <v>0</v>
      </c>
      <c r="AB60" s="191">
        <f t="shared" si="11"/>
        <v>0</v>
      </c>
      <c r="AC60" s="191">
        <f t="shared" si="11"/>
        <v>-482542.24737352511</v>
      </c>
      <c r="AD60" s="191">
        <f t="shared" si="11"/>
        <v>0</v>
      </c>
      <c r="AE60" s="191">
        <f t="shared" si="11"/>
        <v>0</v>
      </c>
      <c r="AF60" s="191">
        <f t="shared" si="11"/>
        <v>-549411.33304620243</v>
      </c>
      <c r="AG60" s="191">
        <f t="shared" si="11"/>
        <v>0</v>
      </c>
      <c r="AH60" s="191">
        <f t="shared" si="11"/>
        <v>0</v>
      </c>
      <c r="AI60" s="191">
        <f t="shared" si="11"/>
        <v>-625546.91226019792</v>
      </c>
      <c r="AJ60" s="191">
        <f t="shared" si="11"/>
        <v>0</v>
      </c>
      <c r="AK60" s="191">
        <f t="shared" si="11"/>
        <v>0</v>
      </c>
      <c r="AL60" s="191">
        <f t="shared" si="11"/>
        <v>-712233.10460063035</v>
      </c>
      <c r="AM60" s="191">
        <f t="shared" si="11"/>
        <v>0</v>
      </c>
      <c r="AN60" s="191">
        <f t="shared" si="11"/>
        <v>0</v>
      </c>
      <c r="AO60" s="191">
        <f t="shared" si="11"/>
        <v>-810931.97863639926</v>
      </c>
      <c r="AP60" s="191">
        <f t="shared" si="11"/>
        <v>0</v>
      </c>
    </row>
    <row r="61" spans="1:45" x14ac:dyDescent="0.2">
      <c r="A61" s="199" t="s">
        <v>294</v>
      </c>
      <c r="B61" s="191"/>
      <c r="C61" s="191">
        <f>-IF(C$47&lt;=$B$30,0,$B$29*(1+C$49)*$B$28)</f>
        <v>0</v>
      </c>
      <c r="D61" s="191">
        <f>-IF(D$47&lt;=$B$30,0,$B$29*(1+D$49)*$B$28)</f>
        <v>0</v>
      </c>
      <c r="E61" s="191">
        <f t="shared" ref="E61:AO61" si="12">-IF(E$47&lt;=$B$30,0,$B$29*(1+E$49)*$B$28)</f>
        <v>-170858.7299644211</v>
      </c>
      <c r="F61" s="191"/>
      <c r="G61" s="191"/>
      <c r="H61" s="191">
        <f t="shared" si="12"/>
        <v>-194535.75951800492</v>
      </c>
      <c r="I61" s="191"/>
      <c r="J61" s="191"/>
      <c r="K61" s="191">
        <f t="shared" si="12"/>
        <v>-221493.87238877144</v>
      </c>
      <c r="L61" s="191"/>
      <c r="M61" s="191"/>
      <c r="N61" s="191">
        <f t="shared" si="12"/>
        <v>-252187.75009451536</v>
      </c>
      <c r="O61" s="191"/>
      <c r="P61" s="191"/>
      <c r="Q61" s="191">
        <f t="shared" si="12"/>
        <v>-287135.08239227405</v>
      </c>
      <c r="R61" s="191"/>
      <c r="S61" s="191"/>
      <c r="T61" s="191">
        <f t="shared" si="12"/>
        <v>-326925.29874872416</v>
      </c>
      <c r="U61" s="191"/>
      <c r="V61" s="191"/>
      <c r="W61" s="191">
        <f t="shared" si="12"/>
        <v>-372229.50978845061</v>
      </c>
      <c r="X61" s="191"/>
      <c r="Y61" s="191"/>
      <c r="Z61" s="191">
        <f t="shared" si="12"/>
        <v>-423811.82639476279</v>
      </c>
      <c r="AA61" s="191"/>
      <c r="AB61" s="191"/>
      <c r="AC61" s="191">
        <f t="shared" si="12"/>
        <v>-482542.24737352511</v>
      </c>
      <c r="AD61" s="191"/>
      <c r="AE61" s="191"/>
      <c r="AF61" s="191">
        <f t="shared" si="12"/>
        <v>-549411.33304620243</v>
      </c>
      <c r="AG61" s="191"/>
      <c r="AH61" s="191"/>
      <c r="AI61" s="191">
        <f t="shared" si="12"/>
        <v>-625546.91226019792</v>
      </c>
      <c r="AJ61" s="191"/>
      <c r="AK61" s="191"/>
      <c r="AL61" s="191">
        <f t="shared" si="12"/>
        <v>-712233.10460063035</v>
      </c>
      <c r="AM61" s="191"/>
      <c r="AN61" s="191"/>
      <c r="AO61" s="191">
        <f t="shared" si="12"/>
        <v>-810931.97863639926</v>
      </c>
      <c r="AP61" s="191"/>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3">B59+B60</f>
        <v>0</v>
      </c>
      <c r="C66" s="198">
        <f t="shared" si="13"/>
        <v>0</v>
      </c>
      <c r="D66" s="198">
        <f t="shared" si="13"/>
        <v>0</v>
      </c>
      <c r="E66" s="198">
        <f t="shared" si="13"/>
        <v>-170858.7299644211</v>
      </c>
      <c r="F66" s="198">
        <f t="shared" si="13"/>
        <v>0</v>
      </c>
      <c r="G66" s="198">
        <f t="shared" si="13"/>
        <v>0</v>
      </c>
      <c r="H66" s="198">
        <f t="shared" si="13"/>
        <v>-194535.75951800492</v>
      </c>
      <c r="I66" s="198">
        <f t="shared" si="13"/>
        <v>0</v>
      </c>
      <c r="J66" s="198">
        <f t="shared" si="13"/>
        <v>0</v>
      </c>
      <c r="K66" s="198">
        <f t="shared" si="13"/>
        <v>-221493.87238877144</v>
      </c>
      <c r="L66" s="198">
        <f t="shared" si="13"/>
        <v>0</v>
      </c>
      <c r="M66" s="198">
        <f t="shared" si="13"/>
        <v>0</v>
      </c>
      <c r="N66" s="198">
        <f t="shared" si="13"/>
        <v>-252187.75009451536</v>
      </c>
      <c r="O66" s="198">
        <f t="shared" si="13"/>
        <v>0</v>
      </c>
      <c r="P66" s="198">
        <f t="shared" si="13"/>
        <v>0</v>
      </c>
      <c r="Q66" s="198">
        <f t="shared" si="13"/>
        <v>-287135.08239227405</v>
      </c>
      <c r="R66" s="198">
        <f t="shared" si="13"/>
        <v>0</v>
      </c>
      <c r="S66" s="198">
        <f t="shared" si="13"/>
        <v>0</v>
      </c>
      <c r="T66" s="198">
        <f t="shared" si="13"/>
        <v>-326925.29874872416</v>
      </c>
      <c r="U66" s="198">
        <f t="shared" si="13"/>
        <v>0</v>
      </c>
      <c r="V66" s="198">
        <f t="shared" si="13"/>
        <v>0</v>
      </c>
      <c r="W66" s="198">
        <f t="shared" si="13"/>
        <v>-372229.50978845061</v>
      </c>
      <c r="X66" s="198">
        <f t="shared" si="13"/>
        <v>0</v>
      </c>
      <c r="Y66" s="198">
        <f t="shared" si="13"/>
        <v>0</v>
      </c>
      <c r="Z66" s="198">
        <f t="shared" si="13"/>
        <v>-423811.82639476279</v>
      </c>
      <c r="AA66" s="198">
        <f t="shared" si="13"/>
        <v>0</v>
      </c>
      <c r="AB66" s="198">
        <f t="shared" si="13"/>
        <v>0</v>
      </c>
      <c r="AC66" s="198">
        <f t="shared" si="13"/>
        <v>-482542.24737352511</v>
      </c>
      <c r="AD66" s="198">
        <f t="shared" si="13"/>
        <v>0</v>
      </c>
      <c r="AE66" s="198">
        <f t="shared" si="13"/>
        <v>0</v>
      </c>
      <c r="AF66" s="198">
        <f t="shared" si="13"/>
        <v>-549411.33304620243</v>
      </c>
      <c r="AG66" s="198">
        <f t="shared" si="13"/>
        <v>0</v>
      </c>
      <c r="AH66" s="198">
        <f t="shared" si="13"/>
        <v>0</v>
      </c>
      <c r="AI66" s="198">
        <f t="shared" si="13"/>
        <v>-625546.91226019792</v>
      </c>
      <c r="AJ66" s="198">
        <f t="shared" si="13"/>
        <v>0</v>
      </c>
      <c r="AK66" s="198">
        <f t="shared" si="13"/>
        <v>0</v>
      </c>
      <c r="AL66" s="198">
        <f t="shared" si="13"/>
        <v>-712233.10460063035</v>
      </c>
      <c r="AM66" s="198">
        <f t="shared" si="13"/>
        <v>0</v>
      </c>
      <c r="AN66" s="198">
        <f t="shared" si="13"/>
        <v>0</v>
      </c>
      <c r="AO66" s="198">
        <f t="shared" si="13"/>
        <v>-810931.97863639926</v>
      </c>
      <c r="AP66" s="198">
        <f>AP59+AP60</f>
        <v>0</v>
      </c>
    </row>
    <row r="67" spans="1:45" x14ac:dyDescent="0.2">
      <c r="A67" s="199" t="s">
        <v>287</v>
      </c>
      <c r="B67" s="201"/>
      <c r="C67" s="191"/>
      <c r="D67" s="191">
        <f>-($B$25)*$B$28/$B$27</f>
        <v>-367036.23333333334</v>
      </c>
      <c r="E67" s="191">
        <f t="shared" ref="E67:AP67" si="14">D67</f>
        <v>-367036.23333333334</v>
      </c>
      <c r="F67" s="191">
        <f t="shared" si="14"/>
        <v>-367036.23333333334</v>
      </c>
      <c r="G67" s="191">
        <f t="shared" si="14"/>
        <v>-367036.23333333334</v>
      </c>
      <c r="H67" s="191">
        <f t="shared" si="14"/>
        <v>-367036.23333333334</v>
      </c>
      <c r="I67" s="191">
        <f t="shared" si="14"/>
        <v>-367036.23333333334</v>
      </c>
      <c r="J67" s="191">
        <f t="shared" si="14"/>
        <v>-367036.23333333334</v>
      </c>
      <c r="K67" s="191">
        <f t="shared" si="14"/>
        <v>-367036.23333333334</v>
      </c>
      <c r="L67" s="191">
        <f t="shared" si="14"/>
        <v>-367036.23333333334</v>
      </c>
      <c r="M67" s="191">
        <f t="shared" si="14"/>
        <v>-367036.23333333334</v>
      </c>
      <c r="N67" s="191">
        <f t="shared" si="14"/>
        <v>-367036.23333333334</v>
      </c>
      <c r="O67" s="191">
        <f t="shared" si="14"/>
        <v>-367036.23333333334</v>
      </c>
      <c r="P67" s="191">
        <f t="shared" si="14"/>
        <v>-367036.23333333334</v>
      </c>
      <c r="Q67" s="191">
        <f t="shared" si="14"/>
        <v>-367036.23333333334</v>
      </c>
      <c r="R67" s="191">
        <f t="shared" si="14"/>
        <v>-367036.23333333334</v>
      </c>
      <c r="S67" s="191">
        <f t="shared" si="14"/>
        <v>-367036.23333333334</v>
      </c>
      <c r="T67" s="191">
        <f t="shared" si="14"/>
        <v>-367036.23333333334</v>
      </c>
      <c r="U67" s="191">
        <f t="shared" si="14"/>
        <v>-367036.23333333334</v>
      </c>
      <c r="V67" s="191">
        <f t="shared" si="14"/>
        <v>-367036.23333333334</v>
      </c>
      <c r="W67" s="191">
        <f t="shared" si="14"/>
        <v>-367036.23333333334</v>
      </c>
      <c r="X67" s="191">
        <f t="shared" si="14"/>
        <v>-367036.23333333334</v>
      </c>
      <c r="Y67" s="191">
        <f t="shared" si="14"/>
        <v>-367036.23333333334</v>
      </c>
      <c r="Z67" s="191">
        <f t="shared" si="14"/>
        <v>-367036.23333333334</v>
      </c>
      <c r="AA67" s="191">
        <f t="shared" si="14"/>
        <v>-367036.23333333334</v>
      </c>
      <c r="AB67" s="191">
        <f t="shared" si="14"/>
        <v>-367036.23333333334</v>
      </c>
      <c r="AC67" s="191">
        <f t="shared" si="14"/>
        <v>-367036.23333333334</v>
      </c>
      <c r="AD67" s="191">
        <f t="shared" si="14"/>
        <v>-367036.23333333334</v>
      </c>
      <c r="AE67" s="191">
        <f t="shared" si="14"/>
        <v>-367036.23333333334</v>
      </c>
      <c r="AF67" s="191">
        <f t="shared" si="14"/>
        <v>-367036.23333333334</v>
      </c>
      <c r="AG67" s="191">
        <f t="shared" si="14"/>
        <v>-367036.23333333334</v>
      </c>
      <c r="AH67" s="191">
        <f t="shared" si="14"/>
        <v>-367036.23333333334</v>
      </c>
      <c r="AI67" s="191">
        <f t="shared" si="14"/>
        <v>-367036.23333333334</v>
      </c>
      <c r="AJ67" s="191">
        <f t="shared" si="14"/>
        <v>-367036.23333333334</v>
      </c>
      <c r="AK67" s="191">
        <f t="shared" si="14"/>
        <v>-367036.23333333334</v>
      </c>
      <c r="AL67" s="191">
        <f t="shared" si="14"/>
        <v>-367036.23333333334</v>
      </c>
      <c r="AM67" s="191">
        <f t="shared" si="14"/>
        <v>-367036.23333333334</v>
      </c>
      <c r="AN67" s="191">
        <f t="shared" si="14"/>
        <v>-367036.23333333334</v>
      </c>
      <c r="AO67" s="191">
        <f t="shared" si="14"/>
        <v>-367036.23333333334</v>
      </c>
      <c r="AP67" s="191">
        <f t="shared" si="14"/>
        <v>-367036.23333333334</v>
      </c>
      <c r="AQ67" s="202">
        <f>SUM(B67:AA67)/1.18</f>
        <v>-7465143.7288135597</v>
      </c>
      <c r="AR67" s="203">
        <f>SUM(B67:AF67)/1.18</f>
        <v>-9020382.0056497138</v>
      </c>
      <c r="AS67" s="203">
        <f>SUM(B67:AP67)/1.18</f>
        <v>-12130858.559322024</v>
      </c>
    </row>
    <row r="68" spans="1:45" ht="28.5" x14ac:dyDescent="0.2">
      <c r="A68" s="200" t="s">
        <v>288</v>
      </c>
      <c r="B68" s="198">
        <f t="shared" ref="B68:J68" si="15">B66+B67</f>
        <v>0</v>
      </c>
      <c r="C68" s="198">
        <f>C66+C67</f>
        <v>0</v>
      </c>
      <c r="D68" s="198">
        <f>D66+D67</f>
        <v>-367036.23333333334</v>
      </c>
      <c r="E68" s="198">
        <f t="shared" si="15"/>
        <v>-537894.96329775441</v>
      </c>
      <c r="F68" s="198">
        <f t="shared" si="15"/>
        <v>-367036.23333333334</v>
      </c>
      <c r="G68" s="198">
        <f t="shared" si="15"/>
        <v>-367036.23333333334</v>
      </c>
      <c r="H68" s="198">
        <f t="shared" si="15"/>
        <v>-561571.99285133823</v>
      </c>
      <c r="I68" s="198">
        <f t="shared" si="15"/>
        <v>-367036.23333333334</v>
      </c>
      <c r="J68" s="198">
        <f t="shared" si="15"/>
        <v>-367036.23333333334</v>
      </c>
      <c r="K68" s="198">
        <f>K66+K67</f>
        <v>-588530.10572210478</v>
      </c>
      <c r="L68" s="198">
        <f>L66+L67</f>
        <v>-367036.23333333334</v>
      </c>
      <c r="M68" s="198">
        <f t="shared" ref="M68:AO68" si="16">M66+M67</f>
        <v>-367036.23333333334</v>
      </c>
      <c r="N68" s="198">
        <f t="shared" si="16"/>
        <v>-619223.98342784867</v>
      </c>
      <c r="O68" s="198">
        <f t="shared" si="16"/>
        <v>-367036.23333333334</v>
      </c>
      <c r="P68" s="198">
        <f t="shared" si="16"/>
        <v>-367036.23333333334</v>
      </c>
      <c r="Q68" s="198">
        <f t="shared" si="16"/>
        <v>-654171.31572560733</v>
      </c>
      <c r="R68" s="198">
        <f t="shared" si="16"/>
        <v>-367036.23333333334</v>
      </c>
      <c r="S68" s="198">
        <f t="shared" si="16"/>
        <v>-367036.23333333334</v>
      </c>
      <c r="T68" s="198">
        <f t="shared" si="16"/>
        <v>-693961.53208205756</v>
      </c>
      <c r="U68" s="198">
        <f t="shared" si="16"/>
        <v>-367036.23333333334</v>
      </c>
      <c r="V68" s="198">
        <f t="shared" si="16"/>
        <v>-367036.23333333334</v>
      </c>
      <c r="W68" s="198">
        <f t="shared" si="16"/>
        <v>-739265.74312178395</v>
      </c>
      <c r="X68" s="198">
        <f t="shared" si="16"/>
        <v>-367036.23333333334</v>
      </c>
      <c r="Y68" s="198">
        <f t="shared" si="16"/>
        <v>-367036.23333333334</v>
      </c>
      <c r="Z68" s="198">
        <f t="shared" si="16"/>
        <v>-790848.05972809612</v>
      </c>
      <c r="AA68" s="198">
        <f t="shared" si="16"/>
        <v>-367036.23333333334</v>
      </c>
      <c r="AB68" s="198">
        <f t="shared" si="16"/>
        <v>-367036.23333333334</v>
      </c>
      <c r="AC68" s="198">
        <f t="shared" si="16"/>
        <v>-849578.48070685845</v>
      </c>
      <c r="AD68" s="198">
        <f t="shared" si="16"/>
        <v>-367036.23333333334</v>
      </c>
      <c r="AE68" s="198">
        <f t="shared" si="16"/>
        <v>-367036.23333333334</v>
      </c>
      <c r="AF68" s="198">
        <f t="shared" si="16"/>
        <v>-916447.56637953571</v>
      </c>
      <c r="AG68" s="198">
        <f t="shared" si="16"/>
        <v>-367036.23333333334</v>
      </c>
      <c r="AH68" s="198">
        <f t="shared" si="16"/>
        <v>-367036.23333333334</v>
      </c>
      <c r="AI68" s="198">
        <f t="shared" si="16"/>
        <v>-992583.1455935312</v>
      </c>
      <c r="AJ68" s="198">
        <f t="shared" si="16"/>
        <v>-367036.23333333334</v>
      </c>
      <c r="AK68" s="198">
        <f t="shared" si="16"/>
        <v>-367036.23333333334</v>
      </c>
      <c r="AL68" s="198">
        <f t="shared" si="16"/>
        <v>-1079269.3379339636</v>
      </c>
      <c r="AM68" s="198">
        <f t="shared" si="16"/>
        <v>-367036.23333333334</v>
      </c>
      <c r="AN68" s="198">
        <f t="shared" si="16"/>
        <v>-367036.23333333334</v>
      </c>
      <c r="AO68" s="198">
        <f t="shared" si="16"/>
        <v>-1177968.2119697325</v>
      </c>
      <c r="AP68" s="198">
        <f>AP66+AP67</f>
        <v>-367036.23333333334</v>
      </c>
      <c r="AQ68" s="143">
        <v>25</v>
      </c>
      <c r="AR68" s="143">
        <v>30</v>
      </c>
      <c r="AS68" s="143">
        <v>40</v>
      </c>
    </row>
    <row r="69" spans="1:45" x14ac:dyDescent="0.2">
      <c r="A69" s="199" t="s">
        <v>286</v>
      </c>
      <c r="B69" s="191">
        <f t="shared" ref="B69:AO69" si="17">-B56</f>
        <v>0</v>
      </c>
      <c r="C69" s="191">
        <f t="shared" si="17"/>
        <v>0</v>
      </c>
      <c r="D69" s="191">
        <f t="shared" si="17"/>
        <v>0</v>
      </c>
      <c r="E69" s="191">
        <f t="shared" si="17"/>
        <v>0</v>
      </c>
      <c r="F69" s="191">
        <f t="shared" si="17"/>
        <v>0</v>
      </c>
      <c r="G69" s="191">
        <f t="shared" si="17"/>
        <v>0</v>
      </c>
      <c r="H69" s="191">
        <f t="shared" si="17"/>
        <v>0</v>
      </c>
      <c r="I69" s="191">
        <f t="shared" si="17"/>
        <v>0</v>
      </c>
      <c r="J69" s="191">
        <f t="shared" si="17"/>
        <v>0</v>
      </c>
      <c r="K69" s="191">
        <f t="shared" si="17"/>
        <v>0</v>
      </c>
      <c r="L69" s="191">
        <f t="shared" si="17"/>
        <v>0</v>
      </c>
      <c r="M69" s="191">
        <f t="shared" si="17"/>
        <v>0</v>
      </c>
      <c r="N69" s="191">
        <f t="shared" si="17"/>
        <v>0</v>
      </c>
      <c r="O69" s="191">
        <f t="shared" si="17"/>
        <v>0</v>
      </c>
      <c r="P69" s="191">
        <f t="shared" si="17"/>
        <v>0</v>
      </c>
      <c r="Q69" s="191">
        <f t="shared" si="17"/>
        <v>0</v>
      </c>
      <c r="R69" s="191">
        <f t="shared" si="17"/>
        <v>0</v>
      </c>
      <c r="S69" s="191">
        <f t="shared" si="17"/>
        <v>0</v>
      </c>
      <c r="T69" s="191">
        <f t="shared" si="17"/>
        <v>0</v>
      </c>
      <c r="U69" s="191">
        <f t="shared" si="17"/>
        <v>0</v>
      </c>
      <c r="V69" s="191">
        <f t="shared" si="17"/>
        <v>0</v>
      </c>
      <c r="W69" s="191">
        <f t="shared" si="17"/>
        <v>0</v>
      </c>
      <c r="X69" s="191">
        <f t="shared" si="17"/>
        <v>0</v>
      </c>
      <c r="Y69" s="191">
        <f t="shared" si="17"/>
        <v>0</v>
      </c>
      <c r="Z69" s="191">
        <f t="shared" si="17"/>
        <v>0</v>
      </c>
      <c r="AA69" s="191">
        <f t="shared" si="17"/>
        <v>0</v>
      </c>
      <c r="AB69" s="191">
        <f t="shared" si="17"/>
        <v>0</v>
      </c>
      <c r="AC69" s="191">
        <f t="shared" si="17"/>
        <v>0</v>
      </c>
      <c r="AD69" s="191">
        <f t="shared" si="17"/>
        <v>0</v>
      </c>
      <c r="AE69" s="191">
        <f t="shared" si="17"/>
        <v>0</v>
      </c>
      <c r="AF69" s="191">
        <f t="shared" si="17"/>
        <v>0</v>
      </c>
      <c r="AG69" s="191">
        <f t="shared" si="17"/>
        <v>0</v>
      </c>
      <c r="AH69" s="191">
        <f t="shared" si="17"/>
        <v>0</v>
      </c>
      <c r="AI69" s="191">
        <f t="shared" si="17"/>
        <v>0</v>
      </c>
      <c r="AJ69" s="191">
        <f t="shared" si="17"/>
        <v>0</v>
      </c>
      <c r="AK69" s="191">
        <f t="shared" si="17"/>
        <v>0</v>
      </c>
      <c r="AL69" s="191">
        <f t="shared" si="17"/>
        <v>0</v>
      </c>
      <c r="AM69" s="191">
        <f t="shared" si="17"/>
        <v>0</v>
      </c>
      <c r="AN69" s="191">
        <f t="shared" si="17"/>
        <v>0</v>
      </c>
      <c r="AO69" s="191">
        <f t="shared" si="17"/>
        <v>0</v>
      </c>
      <c r="AP69" s="191">
        <f>-AP56</f>
        <v>0</v>
      </c>
    </row>
    <row r="70" spans="1:45" ht="14.25" x14ac:dyDescent="0.2">
      <c r="A70" s="200" t="s">
        <v>291</v>
      </c>
      <c r="B70" s="198">
        <f t="shared" ref="B70:AO70" si="18">B68+B69</f>
        <v>0</v>
      </c>
      <c r="C70" s="198">
        <f t="shared" si="18"/>
        <v>0</v>
      </c>
      <c r="D70" s="198">
        <f t="shared" si="18"/>
        <v>-367036.23333333334</v>
      </c>
      <c r="E70" s="198">
        <f t="shared" si="18"/>
        <v>-537894.96329775441</v>
      </c>
      <c r="F70" s="198">
        <f t="shared" si="18"/>
        <v>-367036.23333333334</v>
      </c>
      <c r="G70" s="198">
        <f t="shared" si="18"/>
        <v>-367036.23333333334</v>
      </c>
      <c r="H70" s="198">
        <f t="shared" si="18"/>
        <v>-561571.99285133823</v>
      </c>
      <c r="I70" s="198">
        <f t="shared" si="18"/>
        <v>-367036.23333333334</v>
      </c>
      <c r="J70" s="198">
        <f t="shared" si="18"/>
        <v>-367036.23333333334</v>
      </c>
      <c r="K70" s="198">
        <f t="shared" si="18"/>
        <v>-588530.10572210478</v>
      </c>
      <c r="L70" s="198">
        <f t="shared" si="18"/>
        <v>-367036.23333333334</v>
      </c>
      <c r="M70" s="198">
        <f t="shared" si="18"/>
        <v>-367036.23333333334</v>
      </c>
      <c r="N70" s="198">
        <f t="shared" si="18"/>
        <v>-619223.98342784867</v>
      </c>
      <c r="O70" s="198">
        <f t="shared" si="18"/>
        <v>-367036.23333333334</v>
      </c>
      <c r="P70" s="198">
        <f t="shared" si="18"/>
        <v>-367036.23333333334</v>
      </c>
      <c r="Q70" s="198">
        <f t="shared" si="18"/>
        <v>-654171.31572560733</v>
      </c>
      <c r="R70" s="198">
        <f t="shared" si="18"/>
        <v>-367036.23333333334</v>
      </c>
      <c r="S70" s="198">
        <f t="shared" si="18"/>
        <v>-367036.23333333334</v>
      </c>
      <c r="T70" s="198">
        <f t="shared" si="18"/>
        <v>-693961.53208205756</v>
      </c>
      <c r="U70" s="198">
        <f t="shared" si="18"/>
        <v>-367036.23333333334</v>
      </c>
      <c r="V70" s="198">
        <f t="shared" si="18"/>
        <v>-367036.23333333334</v>
      </c>
      <c r="W70" s="198">
        <f t="shared" si="18"/>
        <v>-739265.74312178395</v>
      </c>
      <c r="X70" s="198">
        <f t="shared" si="18"/>
        <v>-367036.23333333334</v>
      </c>
      <c r="Y70" s="198">
        <f t="shared" si="18"/>
        <v>-367036.23333333334</v>
      </c>
      <c r="Z70" s="198">
        <f t="shared" si="18"/>
        <v>-790848.05972809612</v>
      </c>
      <c r="AA70" s="198">
        <f t="shared" si="18"/>
        <v>-367036.23333333334</v>
      </c>
      <c r="AB70" s="198">
        <f t="shared" si="18"/>
        <v>-367036.23333333334</v>
      </c>
      <c r="AC70" s="198">
        <f t="shared" si="18"/>
        <v>-849578.48070685845</v>
      </c>
      <c r="AD70" s="198">
        <f t="shared" si="18"/>
        <v>-367036.23333333334</v>
      </c>
      <c r="AE70" s="198">
        <f t="shared" si="18"/>
        <v>-367036.23333333334</v>
      </c>
      <c r="AF70" s="198">
        <f t="shared" si="18"/>
        <v>-916447.56637953571</v>
      </c>
      <c r="AG70" s="198">
        <f t="shared" si="18"/>
        <v>-367036.23333333334</v>
      </c>
      <c r="AH70" s="198">
        <f t="shared" si="18"/>
        <v>-367036.23333333334</v>
      </c>
      <c r="AI70" s="198">
        <f t="shared" si="18"/>
        <v>-992583.1455935312</v>
      </c>
      <c r="AJ70" s="198">
        <f t="shared" si="18"/>
        <v>-367036.23333333334</v>
      </c>
      <c r="AK70" s="198">
        <f t="shared" si="18"/>
        <v>-367036.23333333334</v>
      </c>
      <c r="AL70" s="198">
        <f t="shared" si="18"/>
        <v>-1079269.3379339636</v>
      </c>
      <c r="AM70" s="198">
        <f t="shared" si="18"/>
        <v>-367036.23333333334</v>
      </c>
      <c r="AN70" s="198">
        <f t="shared" si="18"/>
        <v>-367036.23333333334</v>
      </c>
      <c r="AO70" s="198">
        <f t="shared" si="18"/>
        <v>-1177968.2119697325</v>
      </c>
      <c r="AP70" s="198">
        <f>AP68+AP69</f>
        <v>-367036.23333333334</v>
      </c>
    </row>
    <row r="71" spans="1:45" x14ac:dyDescent="0.2">
      <c r="A71" s="199" t="s">
        <v>285</v>
      </c>
      <c r="B71" s="191">
        <f t="shared" ref="B71:AP71" si="19">-B70*$B$36</f>
        <v>0</v>
      </c>
      <c r="C71" s="191">
        <f t="shared" si="19"/>
        <v>0</v>
      </c>
      <c r="D71" s="191">
        <f t="shared" si="19"/>
        <v>73407.246666666673</v>
      </c>
      <c r="E71" s="191">
        <f t="shared" si="19"/>
        <v>107578.99265955089</v>
      </c>
      <c r="F71" s="191">
        <f t="shared" si="19"/>
        <v>73407.246666666673</v>
      </c>
      <c r="G71" s="191">
        <f t="shared" si="19"/>
        <v>73407.246666666673</v>
      </c>
      <c r="H71" s="191">
        <f t="shared" si="19"/>
        <v>112314.39857026766</v>
      </c>
      <c r="I71" s="191">
        <f t="shared" si="19"/>
        <v>73407.246666666673</v>
      </c>
      <c r="J71" s="191">
        <f t="shared" si="19"/>
        <v>73407.246666666673</v>
      </c>
      <c r="K71" s="191">
        <f t="shared" si="19"/>
        <v>117706.02114442096</v>
      </c>
      <c r="L71" s="191">
        <f t="shared" si="19"/>
        <v>73407.246666666673</v>
      </c>
      <c r="M71" s="191">
        <f t="shared" si="19"/>
        <v>73407.246666666673</v>
      </c>
      <c r="N71" s="191">
        <f t="shared" si="19"/>
        <v>123844.79668556975</v>
      </c>
      <c r="O71" s="191">
        <f t="shared" si="19"/>
        <v>73407.246666666673</v>
      </c>
      <c r="P71" s="191">
        <f t="shared" si="19"/>
        <v>73407.246666666673</v>
      </c>
      <c r="Q71" s="191">
        <f t="shared" si="19"/>
        <v>130834.26314512147</v>
      </c>
      <c r="R71" s="191">
        <f t="shared" si="19"/>
        <v>73407.246666666673</v>
      </c>
      <c r="S71" s="191">
        <f t="shared" si="19"/>
        <v>73407.246666666673</v>
      </c>
      <c r="T71" s="191">
        <f t="shared" si="19"/>
        <v>138792.30641641151</v>
      </c>
      <c r="U71" s="191">
        <f t="shared" si="19"/>
        <v>73407.246666666673</v>
      </c>
      <c r="V71" s="191">
        <f t="shared" si="19"/>
        <v>73407.246666666673</v>
      </c>
      <c r="W71" s="191">
        <f t="shared" si="19"/>
        <v>147853.14862435681</v>
      </c>
      <c r="X71" s="191">
        <f t="shared" si="19"/>
        <v>73407.246666666673</v>
      </c>
      <c r="Y71" s="191">
        <f t="shared" si="19"/>
        <v>73407.246666666673</v>
      </c>
      <c r="Z71" s="191">
        <f t="shared" si="19"/>
        <v>158169.61194561922</v>
      </c>
      <c r="AA71" s="191">
        <f t="shared" si="19"/>
        <v>73407.246666666673</v>
      </c>
      <c r="AB71" s="191">
        <f t="shared" si="19"/>
        <v>73407.246666666673</v>
      </c>
      <c r="AC71" s="191">
        <f t="shared" si="19"/>
        <v>169915.69614137171</v>
      </c>
      <c r="AD71" s="191">
        <f t="shared" si="19"/>
        <v>73407.246666666673</v>
      </c>
      <c r="AE71" s="191">
        <f t="shared" si="19"/>
        <v>73407.246666666673</v>
      </c>
      <c r="AF71" s="191">
        <f t="shared" si="19"/>
        <v>183289.51327590714</v>
      </c>
      <c r="AG71" s="191">
        <f t="shared" si="19"/>
        <v>73407.246666666673</v>
      </c>
      <c r="AH71" s="191">
        <f t="shared" si="19"/>
        <v>73407.246666666673</v>
      </c>
      <c r="AI71" s="191">
        <f t="shared" si="19"/>
        <v>198516.62911870625</v>
      </c>
      <c r="AJ71" s="191">
        <f t="shared" si="19"/>
        <v>73407.246666666673</v>
      </c>
      <c r="AK71" s="191">
        <f t="shared" si="19"/>
        <v>73407.246666666673</v>
      </c>
      <c r="AL71" s="191">
        <f t="shared" si="19"/>
        <v>215853.86758679274</v>
      </c>
      <c r="AM71" s="191">
        <f t="shared" si="19"/>
        <v>73407.246666666673</v>
      </c>
      <c r="AN71" s="191">
        <f t="shared" si="19"/>
        <v>73407.246666666673</v>
      </c>
      <c r="AO71" s="191">
        <f t="shared" si="19"/>
        <v>235593.64239394653</v>
      </c>
      <c r="AP71" s="191">
        <f t="shared" si="19"/>
        <v>73407.246666666673</v>
      </c>
    </row>
    <row r="72" spans="1:45" ht="15" thickBot="1" x14ac:dyDescent="0.25">
      <c r="A72" s="204" t="s">
        <v>290</v>
      </c>
      <c r="B72" s="205">
        <f t="shared" ref="B72:AO72" si="20">B70+B71</f>
        <v>0</v>
      </c>
      <c r="C72" s="205">
        <f t="shared" si="20"/>
        <v>0</v>
      </c>
      <c r="D72" s="205">
        <f t="shared" si="20"/>
        <v>-293628.98666666669</v>
      </c>
      <c r="E72" s="205">
        <f t="shared" si="20"/>
        <v>-430315.97063820355</v>
      </c>
      <c r="F72" s="205">
        <f t="shared" si="20"/>
        <v>-293628.98666666669</v>
      </c>
      <c r="G72" s="205">
        <f t="shared" si="20"/>
        <v>-293628.98666666669</v>
      </c>
      <c r="H72" s="205">
        <f t="shared" si="20"/>
        <v>-449257.59428107057</v>
      </c>
      <c r="I72" s="205">
        <f t="shared" si="20"/>
        <v>-293628.98666666669</v>
      </c>
      <c r="J72" s="205">
        <f t="shared" si="20"/>
        <v>-293628.98666666669</v>
      </c>
      <c r="K72" s="205">
        <f t="shared" si="20"/>
        <v>-470824.08457768383</v>
      </c>
      <c r="L72" s="205">
        <f t="shared" si="20"/>
        <v>-293628.98666666669</v>
      </c>
      <c r="M72" s="205">
        <f t="shared" si="20"/>
        <v>-293628.98666666669</v>
      </c>
      <c r="N72" s="205">
        <f t="shared" si="20"/>
        <v>-495379.18674227892</v>
      </c>
      <c r="O72" s="205">
        <f t="shared" si="20"/>
        <v>-293628.98666666669</v>
      </c>
      <c r="P72" s="205">
        <f t="shared" si="20"/>
        <v>-293628.98666666669</v>
      </c>
      <c r="Q72" s="205">
        <f t="shared" si="20"/>
        <v>-523337.05258048588</v>
      </c>
      <c r="R72" s="205">
        <f t="shared" si="20"/>
        <v>-293628.98666666669</v>
      </c>
      <c r="S72" s="205">
        <f t="shared" si="20"/>
        <v>-293628.98666666669</v>
      </c>
      <c r="T72" s="205">
        <f t="shared" si="20"/>
        <v>-555169.22566564602</v>
      </c>
      <c r="U72" s="205">
        <f t="shared" si="20"/>
        <v>-293628.98666666669</v>
      </c>
      <c r="V72" s="205">
        <f t="shared" si="20"/>
        <v>-293628.98666666669</v>
      </c>
      <c r="W72" s="205">
        <f t="shared" si="20"/>
        <v>-591412.59449742711</v>
      </c>
      <c r="X72" s="205">
        <f t="shared" si="20"/>
        <v>-293628.98666666669</v>
      </c>
      <c r="Y72" s="205">
        <f t="shared" si="20"/>
        <v>-293628.98666666669</v>
      </c>
      <c r="Z72" s="205">
        <f t="shared" si="20"/>
        <v>-632678.4477824769</v>
      </c>
      <c r="AA72" s="205">
        <f t="shared" si="20"/>
        <v>-293628.98666666669</v>
      </c>
      <c r="AB72" s="205">
        <f t="shared" si="20"/>
        <v>-293628.98666666669</v>
      </c>
      <c r="AC72" s="205">
        <f t="shared" si="20"/>
        <v>-679662.78456548671</v>
      </c>
      <c r="AD72" s="205">
        <f t="shared" si="20"/>
        <v>-293628.98666666669</v>
      </c>
      <c r="AE72" s="205">
        <f t="shared" si="20"/>
        <v>-293628.98666666669</v>
      </c>
      <c r="AF72" s="205">
        <f t="shared" si="20"/>
        <v>-733158.05310362857</v>
      </c>
      <c r="AG72" s="205">
        <f t="shared" si="20"/>
        <v>-293628.98666666669</v>
      </c>
      <c r="AH72" s="205">
        <f t="shared" si="20"/>
        <v>-293628.98666666669</v>
      </c>
      <c r="AI72" s="205">
        <f t="shared" si="20"/>
        <v>-794066.51647482498</v>
      </c>
      <c r="AJ72" s="205">
        <f t="shared" si="20"/>
        <v>-293628.98666666669</v>
      </c>
      <c r="AK72" s="205">
        <f t="shared" si="20"/>
        <v>-293628.98666666669</v>
      </c>
      <c r="AL72" s="205">
        <f t="shared" si="20"/>
        <v>-863415.47034717095</v>
      </c>
      <c r="AM72" s="205">
        <f t="shared" si="20"/>
        <v>-293628.98666666669</v>
      </c>
      <c r="AN72" s="205">
        <f t="shared" si="20"/>
        <v>-293628.98666666669</v>
      </c>
      <c r="AO72" s="205">
        <f t="shared" si="20"/>
        <v>-942374.56957578601</v>
      </c>
      <c r="AP72" s="205">
        <f>AP70+AP71</f>
        <v>-293628.98666666669</v>
      </c>
    </row>
    <row r="73" spans="1:45" s="385" customFormat="1" ht="16.5" thickBot="1" x14ac:dyDescent="0.25">
      <c r="A73" s="382"/>
      <c r="B73" s="383">
        <f>B144</f>
        <v>0.5</v>
      </c>
      <c r="C73" s="383">
        <f t="shared" ref="C73:AP73" si="21">C144</f>
        <v>1.5</v>
      </c>
      <c r="D73" s="383">
        <f t="shared" si="21"/>
        <v>2.5</v>
      </c>
      <c r="E73" s="383">
        <f t="shared" si="21"/>
        <v>3.5</v>
      </c>
      <c r="F73" s="383">
        <f t="shared" si="21"/>
        <v>4.5</v>
      </c>
      <c r="G73" s="383">
        <f t="shared" si="21"/>
        <v>5.5</v>
      </c>
      <c r="H73" s="383">
        <f t="shared" si="21"/>
        <v>6.5</v>
      </c>
      <c r="I73" s="383">
        <f t="shared" si="21"/>
        <v>7.5</v>
      </c>
      <c r="J73" s="383">
        <f t="shared" si="21"/>
        <v>8.5</v>
      </c>
      <c r="K73" s="383">
        <f t="shared" si="21"/>
        <v>9.5</v>
      </c>
      <c r="L73" s="383">
        <f t="shared" si="21"/>
        <v>10.5</v>
      </c>
      <c r="M73" s="383">
        <f t="shared" si="21"/>
        <v>11.5</v>
      </c>
      <c r="N73" s="383">
        <f t="shared" si="21"/>
        <v>12.5</v>
      </c>
      <c r="O73" s="383">
        <f t="shared" si="21"/>
        <v>13.5</v>
      </c>
      <c r="P73" s="383">
        <f t="shared" si="21"/>
        <v>14.5</v>
      </c>
      <c r="Q73" s="383">
        <f t="shared" si="21"/>
        <v>15.5</v>
      </c>
      <c r="R73" s="383">
        <f t="shared" si="21"/>
        <v>16.5</v>
      </c>
      <c r="S73" s="383">
        <f t="shared" si="21"/>
        <v>17.5</v>
      </c>
      <c r="T73" s="383">
        <f t="shared" si="21"/>
        <v>18.5</v>
      </c>
      <c r="U73" s="383">
        <f t="shared" si="21"/>
        <v>19.5</v>
      </c>
      <c r="V73" s="383">
        <f t="shared" si="21"/>
        <v>20.5</v>
      </c>
      <c r="W73" s="383">
        <f t="shared" si="21"/>
        <v>21.5</v>
      </c>
      <c r="X73" s="383">
        <f t="shared" si="21"/>
        <v>22.5</v>
      </c>
      <c r="Y73" s="383">
        <f t="shared" si="21"/>
        <v>23.5</v>
      </c>
      <c r="Z73" s="383">
        <f t="shared" si="21"/>
        <v>24.5</v>
      </c>
      <c r="AA73" s="383">
        <f t="shared" si="21"/>
        <v>25.5</v>
      </c>
      <c r="AB73" s="383">
        <f t="shared" si="21"/>
        <v>26.5</v>
      </c>
      <c r="AC73" s="383">
        <f t="shared" si="21"/>
        <v>27.5</v>
      </c>
      <c r="AD73" s="383">
        <f t="shared" si="21"/>
        <v>28.5</v>
      </c>
      <c r="AE73" s="383">
        <f t="shared" si="21"/>
        <v>29.5</v>
      </c>
      <c r="AF73" s="383">
        <f t="shared" si="21"/>
        <v>30.5</v>
      </c>
      <c r="AG73" s="383">
        <f t="shared" si="21"/>
        <v>31.5</v>
      </c>
      <c r="AH73" s="383">
        <f t="shared" si="21"/>
        <v>32.5</v>
      </c>
      <c r="AI73" s="383">
        <f t="shared" si="21"/>
        <v>33.5</v>
      </c>
      <c r="AJ73" s="383">
        <f t="shared" si="21"/>
        <v>34.5</v>
      </c>
      <c r="AK73" s="383">
        <f t="shared" si="21"/>
        <v>35.5</v>
      </c>
      <c r="AL73" s="383">
        <f t="shared" si="21"/>
        <v>36.5</v>
      </c>
      <c r="AM73" s="383">
        <f t="shared" si="21"/>
        <v>37.5</v>
      </c>
      <c r="AN73" s="383">
        <f t="shared" si="21"/>
        <v>38.5</v>
      </c>
      <c r="AO73" s="383">
        <f t="shared" si="21"/>
        <v>39.5</v>
      </c>
      <c r="AP73" s="383">
        <f t="shared" si="21"/>
        <v>40.5</v>
      </c>
      <c r="AQ73" s="384"/>
      <c r="AR73" s="384"/>
      <c r="AS73" s="384"/>
    </row>
    <row r="74" spans="1:45" x14ac:dyDescent="0.2">
      <c r="A74" s="188" t="s">
        <v>289</v>
      </c>
      <c r="B74" s="189">
        <f t="shared" ref="B74:AO74" si="22">B58</f>
        <v>1</v>
      </c>
      <c r="C74" s="189">
        <f t="shared" si="22"/>
        <v>2</v>
      </c>
      <c r="D74" s="189">
        <f t="shared" si="22"/>
        <v>3</v>
      </c>
      <c r="E74" s="189">
        <f t="shared" si="22"/>
        <v>4</v>
      </c>
      <c r="F74" s="189">
        <f t="shared" si="22"/>
        <v>5</v>
      </c>
      <c r="G74" s="189">
        <f t="shared" si="22"/>
        <v>6</v>
      </c>
      <c r="H74" s="189">
        <f t="shared" si="22"/>
        <v>7</v>
      </c>
      <c r="I74" s="189">
        <f t="shared" si="22"/>
        <v>8</v>
      </c>
      <c r="J74" s="189">
        <f t="shared" si="22"/>
        <v>9</v>
      </c>
      <c r="K74" s="189">
        <f t="shared" si="22"/>
        <v>10</v>
      </c>
      <c r="L74" s="189">
        <f t="shared" si="22"/>
        <v>11</v>
      </c>
      <c r="M74" s="189">
        <f t="shared" si="22"/>
        <v>12</v>
      </c>
      <c r="N74" s="189">
        <f t="shared" si="22"/>
        <v>13</v>
      </c>
      <c r="O74" s="189">
        <f t="shared" si="22"/>
        <v>14</v>
      </c>
      <c r="P74" s="189">
        <f t="shared" si="22"/>
        <v>15</v>
      </c>
      <c r="Q74" s="189">
        <f t="shared" si="22"/>
        <v>16</v>
      </c>
      <c r="R74" s="189">
        <f t="shared" si="22"/>
        <v>17</v>
      </c>
      <c r="S74" s="189">
        <f t="shared" si="22"/>
        <v>18</v>
      </c>
      <c r="T74" s="189">
        <f t="shared" si="22"/>
        <v>19</v>
      </c>
      <c r="U74" s="189">
        <f t="shared" si="22"/>
        <v>20</v>
      </c>
      <c r="V74" s="189">
        <f t="shared" si="22"/>
        <v>21</v>
      </c>
      <c r="W74" s="189">
        <f t="shared" si="22"/>
        <v>22</v>
      </c>
      <c r="X74" s="189">
        <f t="shared" si="22"/>
        <v>23</v>
      </c>
      <c r="Y74" s="189">
        <f t="shared" si="22"/>
        <v>24</v>
      </c>
      <c r="Z74" s="189">
        <f t="shared" si="22"/>
        <v>25</v>
      </c>
      <c r="AA74" s="189">
        <f t="shared" si="22"/>
        <v>26</v>
      </c>
      <c r="AB74" s="189">
        <f t="shared" si="22"/>
        <v>27</v>
      </c>
      <c r="AC74" s="189">
        <f t="shared" si="22"/>
        <v>28</v>
      </c>
      <c r="AD74" s="189">
        <f t="shared" si="22"/>
        <v>29</v>
      </c>
      <c r="AE74" s="189">
        <f t="shared" si="22"/>
        <v>30</v>
      </c>
      <c r="AF74" s="189">
        <f t="shared" si="22"/>
        <v>31</v>
      </c>
      <c r="AG74" s="189">
        <f t="shared" si="22"/>
        <v>32</v>
      </c>
      <c r="AH74" s="189">
        <f t="shared" si="22"/>
        <v>33</v>
      </c>
      <c r="AI74" s="189">
        <f t="shared" si="22"/>
        <v>34</v>
      </c>
      <c r="AJ74" s="189">
        <f t="shared" si="22"/>
        <v>35</v>
      </c>
      <c r="AK74" s="189">
        <f t="shared" si="22"/>
        <v>36</v>
      </c>
      <c r="AL74" s="189">
        <f t="shared" si="22"/>
        <v>37</v>
      </c>
      <c r="AM74" s="189">
        <f t="shared" si="22"/>
        <v>38</v>
      </c>
      <c r="AN74" s="189">
        <f t="shared" si="22"/>
        <v>39</v>
      </c>
      <c r="AO74" s="189">
        <f t="shared" si="22"/>
        <v>40</v>
      </c>
      <c r="AP74" s="189">
        <f>AP58</f>
        <v>41</v>
      </c>
    </row>
    <row r="75" spans="1:45" ht="28.5" x14ac:dyDescent="0.2">
      <c r="A75" s="197" t="s">
        <v>288</v>
      </c>
      <c r="B75" s="198">
        <f t="shared" ref="B75:AO75" si="23">B68</f>
        <v>0</v>
      </c>
      <c r="C75" s="198">
        <f t="shared" si="23"/>
        <v>0</v>
      </c>
      <c r="D75" s="198">
        <f>D68</f>
        <v>-367036.23333333334</v>
      </c>
      <c r="E75" s="198">
        <f t="shared" si="23"/>
        <v>-537894.96329775441</v>
      </c>
      <c r="F75" s="198">
        <f t="shared" si="23"/>
        <v>-367036.23333333334</v>
      </c>
      <c r="G75" s="198">
        <f t="shared" si="23"/>
        <v>-367036.23333333334</v>
      </c>
      <c r="H75" s="198">
        <f t="shared" si="23"/>
        <v>-561571.99285133823</v>
      </c>
      <c r="I75" s="198">
        <f t="shared" si="23"/>
        <v>-367036.23333333334</v>
      </c>
      <c r="J75" s="198">
        <f t="shared" si="23"/>
        <v>-367036.23333333334</v>
      </c>
      <c r="K75" s="198">
        <f t="shared" si="23"/>
        <v>-588530.10572210478</v>
      </c>
      <c r="L75" s="198">
        <f t="shared" si="23"/>
        <v>-367036.23333333334</v>
      </c>
      <c r="M75" s="198">
        <f t="shared" si="23"/>
        <v>-367036.23333333334</v>
      </c>
      <c r="N75" s="198">
        <f t="shared" si="23"/>
        <v>-619223.98342784867</v>
      </c>
      <c r="O75" s="198">
        <f t="shared" si="23"/>
        <v>-367036.23333333334</v>
      </c>
      <c r="P75" s="198">
        <f t="shared" si="23"/>
        <v>-367036.23333333334</v>
      </c>
      <c r="Q75" s="198">
        <f t="shared" si="23"/>
        <v>-654171.31572560733</v>
      </c>
      <c r="R75" s="198">
        <f t="shared" si="23"/>
        <v>-367036.23333333334</v>
      </c>
      <c r="S75" s="198">
        <f t="shared" si="23"/>
        <v>-367036.23333333334</v>
      </c>
      <c r="T75" s="198">
        <f t="shared" si="23"/>
        <v>-693961.53208205756</v>
      </c>
      <c r="U75" s="198">
        <f t="shared" si="23"/>
        <v>-367036.23333333334</v>
      </c>
      <c r="V75" s="198">
        <f t="shared" si="23"/>
        <v>-367036.23333333334</v>
      </c>
      <c r="W75" s="198">
        <f t="shared" si="23"/>
        <v>-739265.74312178395</v>
      </c>
      <c r="X75" s="198">
        <f t="shared" si="23"/>
        <v>-367036.23333333334</v>
      </c>
      <c r="Y75" s="198">
        <f t="shared" si="23"/>
        <v>-367036.23333333334</v>
      </c>
      <c r="Z75" s="198">
        <f t="shared" si="23"/>
        <v>-790848.05972809612</v>
      </c>
      <c r="AA75" s="198">
        <f t="shared" si="23"/>
        <v>-367036.23333333334</v>
      </c>
      <c r="AB75" s="198">
        <f t="shared" si="23"/>
        <v>-367036.23333333334</v>
      </c>
      <c r="AC75" s="198">
        <f t="shared" si="23"/>
        <v>-849578.48070685845</v>
      </c>
      <c r="AD75" s="198">
        <f t="shared" si="23"/>
        <v>-367036.23333333334</v>
      </c>
      <c r="AE75" s="198">
        <f t="shared" si="23"/>
        <v>-367036.23333333334</v>
      </c>
      <c r="AF75" s="198">
        <f t="shared" si="23"/>
        <v>-916447.56637953571</v>
      </c>
      <c r="AG75" s="198">
        <f t="shared" si="23"/>
        <v>-367036.23333333334</v>
      </c>
      <c r="AH75" s="198">
        <f t="shared" si="23"/>
        <v>-367036.23333333334</v>
      </c>
      <c r="AI75" s="198">
        <f t="shared" si="23"/>
        <v>-992583.1455935312</v>
      </c>
      <c r="AJ75" s="198">
        <f t="shared" si="23"/>
        <v>-367036.23333333334</v>
      </c>
      <c r="AK75" s="198">
        <f t="shared" si="23"/>
        <v>-367036.23333333334</v>
      </c>
      <c r="AL75" s="198">
        <f t="shared" si="23"/>
        <v>-1079269.3379339636</v>
      </c>
      <c r="AM75" s="198">
        <f t="shared" si="23"/>
        <v>-367036.23333333334</v>
      </c>
      <c r="AN75" s="198">
        <f t="shared" si="23"/>
        <v>-367036.23333333334</v>
      </c>
      <c r="AO75" s="198">
        <f t="shared" si="23"/>
        <v>-1177968.2119697325</v>
      </c>
      <c r="AP75" s="198">
        <f>AP68</f>
        <v>-367036.23333333334</v>
      </c>
    </row>
    <row r="76" spans="1:45" x14ac:dyDescent="0.2">
      <c r="A76" s="199" t="s">
        <v>287</v>
      </c>
      <c r="B76" s="191">
        <f t="shared" ref="B76:AO76" si="24">-B67</f>
        <v>0</v>
      </c>
      <c r="C76" s="191">
        <f>-C67</f>
        <v>0</v>
      </c>
      <c r="D76" s="191">
        <f t="shared" si="24"/>
        <v>367036.23333333334</v>
      </c>
      <c r="E76" s="191">
        <f t="shared" si="24"/>
        <v>367036.23333333334</v>
      </c>
      <c r="F76" s="191">
        <f t="shared" si="24"/>
        <v>367036.23333333334</v>
      </c>
      <c r="G76" s="191">
        <f t="shared" si="24"/>
        <v>367036.23333333334</v>
      </c>
      <c r="H76" s="191">
        <f t="shared" si="24"/>
        <v>367036.23333333334</v>
      </c>
      <c r="I76" s="191">
        <f t="shared" si="24"/>
        <v>367036.23333333334</v>
      </c>
      <c r="J76" s="191">
        <f t="shared" si="24"/>
        <v>367036.23333333334</v>
      </c>
      <c r="K76" s="191">
        <f t="shared" si="24"/>
        <v>367036.23333333334</v>
      </c>
      <c r="L76" s="191">
        <f>-L67</f>
        <v>367036.23333333334</v>
      </c>
      <c r="M76" s="191">
        <f>-M67</f>
        <v>367036.23333333334</v>
      </c>
      <c r="N76" s="191">
        <f t="shared" si="24"/>
        <v>367036.23333333334</v>
      </c>
      <c r="O76" s="191">
        <f t="shared" si="24"/>
        <v>367036.23333333334</v>
      </c>
      <c r="P76" s="191">
        <f t="shared" si="24"/>
        <v>367036.23333333334</v>
      </c>
      <c r="Q76" s="191">
        <f t="shared" si="24"/>
        <v>367036.23333333334</v>
      </c>
      <c r="R76" s="191">
        <f t="shared" si="24"/>
        <v>367036.23333333334</v>
      </c>
      <c r="S76" s="191">
        <f t="shared" si="24"/>
        <v>367036.23333333334</v>
      </c>
      <c r="T76" s="191">
        <f t="shared" si="24"/>
        <v>367036.23333333334</v>
      </c>
      <c r="U76" s="191">
        <f t="shared" si="24"/>
        <v>367036.23333333334</v>
      </c>
      <c r="V76" s="191">
        <f t="shared" si="24"/>
        <v>367036.23333333334</v>
      </c>
      <c r="W76" s="191">
        <f t="shared" si="24"/>
        <v>367036.23333333334</v>
      </c>
      <c r="X76" s="191">
        <f t="shared" si="24"/>
        <v>367036.23333333334</v>
      </c>
      <c r="Y76" s="191">
        <f t="shared" si="24"/>
        <v>367036.23333333334</v>
      </c>
      <c r="Z76" s="191">
        <f t="shared" si="24"/>
        <v>367036.23333333334</v>
      </c>
      <c r="AA76" s="191">
        <f t="shared" si="24"/>
        <v>367036.23333333334</v>
      </c>
      <c r="AB76" s="191">
        <f t="shared" si="24"/>
        <v>367036.23333333334</v>
      </c>
      <c r="AC76" s="191">
        <f t="shared" si="24"/>
        <v>367036.23333333334</v>
      </c>
      <c r="AD76" s="191">
        <f t="shared" si="24"/>
        <v>367036.23333333334</v>
      </c>
      <c r="AE76" s="191">
        <f t="shared" si="24"/>
        <v>367036.23333333334</v>
      </c>
      <c r="AF76" s="191">
        <f t="shared" si="24"/>
        <v>367036.23333333334</v>
      </c>
      <c r="AG76" s="191">
        <f t="shared" si="24"/>
        <v>367036.23333333334</v>
      </c>
      <c r="AH76" s="191">
        <f t="shared" si="24"/>
        <v>367036.23333333334</v>
      </c>
      <c r="AI76" s="191">
        <f t="shared" si="24"/>
        <v>367036.23333333334</v>
      </c>
      <c r="AJ76" s="191">
        <f t="shared" si="24"/>
        <v>367036.23333333334</v>
      </c>
      <c r="AK76" s="191">
        <f t="shared" si="24"/>
        <v>367036.23333333334</v>
      </c>
      <c r="AL76" s="191">
        <f t="shared" si="24"/>
        <v>367036.23333333334</v>
      </c>
      <c r="AM76" s="191">
        <f t="shared" si="24"/>
        <v>367036.23333333334</v>
      </c>
      <c r="AN76" s="191">
        <f t="shared" si="24"/>
        <v>367036.23333333334</v>
      </c>
      <c r="AO76" s="191">
        <f t="shared" si="24"/>
        <v>367036.23333333334</v>
      </c>
      <c r="AP76" s="191">
        <f>-AP67</f>
        <v>367036.23333333334</v>
      </c>
    </row>
    <row r="77" spans="1:45" x14ac:dyDescent="0.2">
      <c r="A77" s="199" t="s">
        <v>286</v>
      </c>
      <c r="B77" s="191">
        <f t="shared" ref="B77:AO77" si="25">B69</f>
        <v>0</v>
      </c>
      <c r="C77" s="191">
        <f t="shared" si="25"/>
        <v>0</v>
      </c>
      <c r="D77" s="191">
        <f t="shared" si="25"/>
        <v>0</v>
      </c>
      <c r="E77" s="191">
        <f t="shared" si="25"/>
        <v>0</v>
      </c>
      <c r="F77" s="191">
        <f t="shared" si="25"/>
        <v>0</v>
      </c>
      <c r="G77" s="191">
        <f t="shared" si="25"/>
        <v>0</v>
      </c>
      <c r="H77" s="191">
        <f t="shared" si="25"/>
        <v>0</v>
      </c>
      <c r="I77" s="191">
        <f t="shared" si="25"/>
        <v>0</v>
      </c>
      <c r="J77" s="191">
        <f t="shared" si="25"/>
        <v>0</v>
      </c>
      <c r="K77" s="191">
        <f t="shared" si="25"/>
        <v>0</v>
      </c>
      <c r="L77" s="191">
        <f t="shared" si="25"/>
        <v>0</v>
      </c>
      <c r="M77" s="191">
        <f t="shared" si="25"/>
        <v>0</v>
      </c>
      <c r="N77" s="191">
        <f t="shared" si="25"/>
        <v>0</v>
      </c>
      <c r="O77" s="191">
        <f t="shared" si="25"/>
        <v>0</v>
      </c>
      <c r="P77" s="191">
        <f t="shared" si="25"/>
        <v>0</v>
      </c>
      <c r="Q77" s="191">
        <f t="shared" si="25"/>
        <v>0</v>
      </c>
      <c r="R77" s="191">
        <f t="shared" si="25"/>
        <v>0</v>
      </c>
      <c r="S77" s="191">
        <f t="shared" si="25"/>
        <v>0</v>
      </c>
      <c r="T77" s="191">
        <f t="shared" si="25"/>
        <v>0</v>
      </c>
      <c r="U77" s="191">
        <f t="shared" si="25"/>
        <v>0</v>
      </c>
      <c r="V77" s="191">
        <f t="shared" si="25"/>
        <v>0</v>
      </c>
      <c r="W77" s="191">
        <f t="shared" si="25"/>
        <v>0</v>
      </c>
      <c r="X77" s="191">
        <f t="shared" si="25"/>
        <v>0</v>
      </c>
      <c r="Y77" s="191">
        <f t="shared" si="25"/>
        <v>0</v>
      </c>
      <c r="Z77" s="191">
        <f t="shared" si="25"/>
        <v>0</v>
      </c>
      <c r="AA77" s="191">
        <f t="shared" si="25"/>
        <v>0</v>
      </c>
      <c r="AB77" s="191">
        <f t="shared" si="25"/>
        <v>0</v>
      </c>
      <c r="AC77" s="191">
        <f t="shared" si="25"/>
        <v>0</v>
      </c>
      <c r="AD77" s="191">
        <f t="shared" si="25"/>
        <v>0</v>
      </c>
      <c r="AE77" s="191">
        <f t="shared" si="25"/>
        <v>0</v>
      </c>
      <c r="AF77" s="191">
        <f t="shared" si="25"/>
        <v>0</v>
      </c>
      <c r="AG77" s="191">
        <f t="shared" si="25"/>
        <v>0</v>
      </c>
      <c r="AH77" s="191">
        <f t="shared" si="25"/>
        <v>0</v>
      </c>
      <c r="AI77" s="191">
        <f t="shared" si="25"/>
        <v>0</v>
      </c>
      <c r="AJ77" s="191">
        <f t="shared" si="25"/>
        <v>0</v>
      </c>
      <c r="AK77" s="191">
        <f t="shared" si="25"/>
        <v>0</v>
      </c>
      <c r="AL77" s="191">
        <f t="shared" si="25"/>
        <v>0</v>
      </c>
      <c r="AM77" s="191">
        <f t="shared" si="25"/>
        <v>0</v>
      </c>
      <c r="AN77" s="191">
        <f t="shared" si="25"/>
        <v>0</v>
      </c>
      <c r="AO77" s="191">
        <f t="shared" si="25"/>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c r="C79" s="191"/>
      <c r="D79" s="191"/>
      <c r="E79" s="191"/>
      <c r="F79" s="191"/>
      <c r="G79" s="191"/>
      <c r="H79" s="191"/>
      <c r="I79" s="191"/>
      <c r="J79" s="191"/>
      <c r="K79" s="191"/>
      <c r="L79" s="191"/>
      <c r="M79" s="191">
        <f>IF(((SUM($B$59:M59)+SUM($B$61:M64))+SUM($B$81:M81))&lt;0,((SUM($B$59:M59)+SUM($B$61:M64))+SUM($B$81:M81))*0.18-SUM($A$79:L79),IF(SUM($B$79:L79)&lt;0,0-SUM($B$79:L79),0))</f>
        <v>-2087635.5651368154</v>
      </c>
      <c r="N79" s="191">
        <f>IF(((SUM($B$59:N59)+SUM($B$61:N64))+SUM($B$81:N81))&lt;0,((SUM($B$59:N59)+SUM($B$61:N64))+SUM($B$81:N81))*0.18-SUM($A$79:M79),IF(SUM($B$79:M79)&lt;0,0-SUM($B$79:M79),0))</f>
        <v>-45393.795017012861</v>
      </c>
      <c r="O79" s="191">
        <f>IF(((SUM($B$59:O59)+SUM($B$61:O64))+SUM($B$81:O81))&lt;0,((SUM($B$59:O59)+SUM($B$61:O64))+SUM($B$81:O81))*0.18-SUM($A$79:N79),IF(SUM($B$79:N79)&lt;0,0-SUM($B$79:N79),0))</f>
        <v>0</v>
      </c>
      <c r="P79" s="191">
        <f>IF(((SUM($B$59:P59)+SUM($B$61:P64))+SUM($B$81:P81))&lt;0,((SUM($B$59:P59)+SUM($B$61:P64))+SUM($B$81:P81))*0.18-SUM($A$79:O79),IF(SUM($B$79:O79)&lt;0,0-SUM($B$79:O79),0))</f>
        <v>0</v>
      </c>
      <c r="Q79" s="191">
        <f>IF(((SUM($B$59:Q59)+SUM($B$61:Q64))+SUM($B$81:Q81))&lt;0,((SUM($B$59:Q59)+SUM($B$61:Q64))+SUM($B$81:Q81))*0.18-SUM($A$79:P79),IF(SUM($B$79:P79)&lt;0,0-SUM($B$79:P79),0))</f>
        <v>-51684.314830609597</v>
      </c>
      <c r="R79" s="191">
        <f>IF(((SUM($B$59:R59)+SUM($B$61:R64))+SUM($B$81:R81))&lt;0,((SUM($B$59:R59)+SUM($B$61:R64))+SUM($B$81:R81))*0.18-SUM($A$79:Q79),IF(SUM($B$79:Q79)&lt;0,0-SUM($B$79:Q79),0))</f>
        <v>0</v>
      </c>
      <c r="S79" s="191">
        <f>IF(((SUM($B$59:S59)+SUM($B$61:S64))+SUM($B$81:S81))&lt;0,((SUM($B$59:S59)+SUM($B$61:S64))+SUM($B$81:S81))*0.18-SUM($A$79:R79),IF(SUM($B$79:R79)&lt;0,0-SUM($B$79:R79),0))</f>
        <v>0</v>
      </c>
      <c r="T79" s="191">
        <f>IF(((SUM($B$59:T59)+SUM($B$61:T64))+SUM($B$81:T81))&lt;0,((SUM($B$59:T59)+SUM($B$61:T64))+SUM($B$81:T81))*0.18-SUM($A$79:S79),IF(SUM($B$79:S79)&lt;0,0-SUM($B$79:S79),0))</f>
        <v>-58846.553774770349</v>
      </c>
      <c r="U79" s="191">
        <f>IF(((SUM($B$59:U59)+SUM($B$61:U64))+SUM($B$81:U81))&lt;0,((SUM($B$59:U59)+SUM($B$61:U64))+SUM($B$81:U81))*0.18-SUM($A$79:T79),IF(SUM($B$79:T79)&lt;0,0-SUM($B$79:T79),0))</f>
        <v>0</v>
      </c>
      <c r="V79" s="191">
        <f>IF(((SUM($B$59:V59)+SUM($B$61:V64))+SUM($B$81:V81))&lt;0,((SUM($B$59:V59)+SUM($B$61:V64))+SUM($B$81:V81))*0.18-SUM($A$79:U79),IF(SUM($B$79:U79)&lt;0,0-SUM($B$79:U79),0))</f>
        <v>0</v>
      </c>
      <c r="W79" s="191">
        <f>IF(((SUM($B$59:W59)+SUM($B$61:W64))+SUM($B$81:W81))&lt;0,((SUM($B$59:W59)+SUM($B$61:W64))+SUM($B$81:W81))*0.18-SUM($A$79:V79),IF(SUM($B$79:V79)&lt;0,0-SUM($B$79:V79),0))</f>
        <v>-67001.311761920806</v>
      </c>
      <c r="X79" s="191">
        <f>IF(((SUM($B$59:X59)+SUM($B$61:X64))+SUM($B$81:X81))&lt;0,((SUM($B$59:X59)+SUM($B$61:X64))+SUM($B$81:X81))*0.18-SUM($A$79:W79),IF(SUM($B$79:W79)&lt;0,0-SUM($B$79:W79),0))</f>
        <v>0</v>
      </c>
      <c r="Y79" s="191">
        <f>IF(((SUM($B$59:Y59)+SUM($B$61:Y64))+SUM($B$81:Y81))&lt;0,((SUM($B$59:Y59)+SUM($B$61:Y64))+SUM($B$81:Y81))*0.18-SUM($A$79:X79),IF(SUM($B$79:X79)&lt;0,0-SUM($B$79:X79),0))</f>
        <v>0</v>
      </c>
      <c r="Z79" s="191">
        <f>IF(((SUM($B$59:Z59)+SUM($B$61:Z64))+SUM($B$81:Z81))&lt;0,((SUM($B$59:Z59)+SUM($B$61:Z64))+SUM($B$81:Z81))*0.18-SUM($A$79:Y79),IF(SUM($B$79:Y79)&lt;0,0-SUM($B$79:Y79),0))</f>
        <v>-76286.1287510572</v>
      </c>
      <c r="AA79" s="191">
        <f>IF(((SUM($B$59:AA59)+SUM($B$61:AA64))+SUM($B$81:AA81))&lt;0,((SUM($B$59:AA59)+SUM($B$61:AA64))+SUM($B$81:AA81))*0.18-SUM($A$79:Z79),IF(SUM($B$79:Z79)&lt;0,0-SUM($B$79:Z79),0))</f>
        <v>0</v>
      </c>
      <c r="AB79" s="191">
        <f>IF(((SUM($B$59:AB59)+SUM($B$61:AB64))+SUM($B$81:AB81))&lt;0,((SUM($B$59:AB59)+SUM($B$61:AB64))+SUM($B$81:AB81))*0.18-SUM($A$79:AA79),IF(SUM($B$79:AA79)&lt;0,0-SUM($B$79:AA79),0))</f>
        <v>0</v>
      </c>
      <c r="AC79" s="191">
        <f>IF(((SUM($B$59:AC59)+SUM($B$61:AC64))+SUM($B$81:AC81))&lt;0,((SUM($B$59:AC59)+SUM($B$61:AC64))+SUM($B$81:AC81))*0.18-SUM($A$79:AB79),IF(SUM($B$79:AB79)&lt;0,0-SUM($B$79:AB79),0))</f>
        <v>-86857.604527234565</v>
      </c>
      <c r="AD79" s="191">
        <f>IF(((SUM($B$59:AD59)+SUM($B$61:AD64))+SUM($B$81:AD81))&lt;0,((SUM($B$59:AD59)+SUM($B$61:AD64))+SUM($B$81:AD81))*0.18-SUM($A$79:AC79),IF(SUM($B$79:AC79)&lt;0,0-SUM($B$79:AC79),0))</f>
        <v>0</v>
      </c>
      <c r="AE79" s="191">
        <f>IF(((SUM($B$59:AE59)+SUM($B$61:AE64))+SUM($B$81:AE81))&lt;0,((SUM($B$59:AE59)+SUM($B$61:AE64))+SUM($B$81:AE81))*0.18-SUM($A$79:AD79),IF(SUM($B$79:AD79)&lt;0,0-SUM($B$79:AD79),0))</f>
        <v>0</v>
      </c>
      <c r="AF79" s="191">
        <f>IF(((SUM($B$59:AF59)+SUM($B$61:AF64))+SUM($B$81:AF81))&lt;0,((SUM($B$59:AF59)+SUM($B$61:AF64))+SUM($B$81:AF81))*0.18-SUM($A$79:AE79),IF(SUM($B$79:AE79)&lt;0,0-SUM($B$79:AE79),0))</f>
        <v>-98894.039948316291</v>
      </c>
      <c r="AG79" s="191">
        <f>IF(((SUM($B$59:AG59)+SUM($B$61:AG64))+SUM($B$81:AG81))&lt;0,((SUM($B$59:AG59)+SUM($B$61:AG64))+SUM($B$81:AG81))*0.18-SUM($A$79:AF79),IF(SUM($B$79:AF79)&lt;0,0-SUM($B$79:AF79),0))</f>
        <v>0</v>
      </c>
      <c r="AH79" s="191">
        <f>IF(((SUM($B$59:AH59)+SUM($B$61:AH64))+SUM($B$81:AH81))&lt;0,((SUM($B$59:AH59)+SUM($B$61:AH64))+SUM($B$81:AH81))*0.18-SUM($A$79:AG79),IF(SUM($B$79:AG79)&lt;0,0-SUM($B$79:AG79),0))</f>
        <v>0</v>
      </c>
      <c r="AI79" s="191">
        <f>IF(((SUM($B$59:AI59)+SUM($B$61:AI64))+SUM($B$81:AI81))&lt;0,((SUM($B$59:AI59)+SUM($B$61:AI64))+SUM($B$81:AI81))*0.18-SUM($A$79:AH79),IF(SUM($B$79:AH79)&lt;0,0-SUM($B$79:AH79),0))</f>
        <v>-112598.4442068357</v>
      </c>
      <c r="AJ79" s="191">
        <f>IF(((SUM($B$59:AJ59)+SUM($B$61:AJ64))+SUM($B$81:AJ81))&lt;0,((SUM($B$59:AJ59)+SUM($B$61:AJ64))+SUM($B$81:AJ81))*0.18-SUM($A$79:AI79),IF(SUM($B$79:AI79)&lt;0,0-SUM($B$79:AI79),0))</f>
        <v>0</v>
      </c>
      <c r="AK79" s="191">
        <f>IF(((SUM($B$59:AK59)+SUM($B$61:AK64))+SUM($B$81:AK81))&lt;0,((SUM($B$59:AK59)+SUM($B$61:AK64))+SUM($B$81:AK81))*0.18-SUM($A$79:AJ79),IF(SUM($B$79:AJ79)&lt;0,0-SUM($B$79:AJ79),0))</f>
        <v>0</v>
      </c>
      <c r="AL79" s="191">
        <f>IF(((SUM($B$59:AL59)+SUM($B$61:AL64))+SUM($B$81:AL81))&lt;0,((SUM($B$59:AL59)+SUM($B$61:AL64))+SUM($B$81:AL81))*0.18-SUM($A$79:AK79),IF(SUM($B$79:AK79)&lt;0,0-SUM($B$79:AK79),0))</f>
        <v>-128201.95882811351</v>
      </c>
      <c r="AM79" s="191">
        <f>IF(((SUM($B$59:AM59)+SUM($B$61:AM64))+SUM($B$81:AM81))&lt;0,((SUM($B$59:AM59)+SUM($B$61:AM64))+SUM($B$81:AM81))*0.18-SUM($A$79:AL79),IF(SUM($B$79:AL79)&lt;0,0-SUM($B$79:AL79),0))</f>
        <v>0</v>
      </c>
      <c r="AN79" s="191">
        <f>IF(((SUM($B$59:AN59)+SUM($B$61:AN64))+SUM($B$81:AN81))&lt;0,((SUM($B$59:AN59)+SUM($B$61:AN64))+SUM($B$81:AN81))*0.18-SUM($A$79:AM79),IF(SUM($B$79:AM79)&lt;0,0-SUM($B$79:AM79),0))</f>
        <v>0</v>
      </c>
      <c r="AO79" s="191">
        <f>IF(((SUM($B$59:AO59)+SUM($B$61:AO64))+SUM($B$81:AO81))&lt;0,((SUM($B$59:AO59)+SUM($B$61:AO64))+SUM($B$81:AO81))*0.18-SUM($A$79:AN79),IF(SUM($B$79:AN79)&lt;0,0-SUM($B$79:AN79),0))</f>
        <v>-145967.7561545521</v>
      </c>
      <c r="AP79" s="191">
        <f>IF(((SUM($B$59:AP59)+SUM($B$61:AP64))+SUM($B$81:AP81))&lt;0,((SUM($B$59:AP59)+SUM($B$61:AP64))+SUM($B$81:AP81))*0.18-SUM($A$79:AO79),IF(SUM($B$79:AO79)&lt;0,0-SUM($B$79:AO79),0))</f>
        <v>0</v>
      </c>
    </row>
    <row r="80" spans="1:45" x14ac:dyDescent="0.2">
      <c r="A80" s="199" t="s">
        <v>283</v>
      </c>
      <c r="B80" s="191">
        <f>-B59*(B39)</f>
        <v>0</v>
      </c>
      <c r="C80" s="191">
        <f t="shared" ref="C80:AP80" si="26">-(C59-B59)*$B$39</f>
        <v>0</v>
      </c>
      <c r="D80" s="191">
        <f t="shared" si="26"/>
        <v>0</v>
      </c>
      <c r="E80" s="191">
        <f t="shared" si="26"/>
        <v>0</v>
      </c>
      <c r="F80" s="191">
        <f t="shared" si="26"/>
        <v>0</v>
      </c>
      <c r="G80" s="191">
        <f t="shared" si="26"/>
        <v>0</v>
      </c>
      <c r="H80" s="191">
        <f t="shared" si="26"/>
        <v>0</v>
      </c>
      <c r="I80" s="191">
        <f t="shared" si="26"/>
        <v>0</v>
      </c>
      <c r="J80" s="191">
        <f t="shared" si="26"/>
        <v>0</v>
      </c>
      <c r="K80" s="191">
        <f t="shared" si="26"/>
        <v>0</v>
      </c>
      <c r="L80" s="191">
        <f t="shared" si="26"/>
        <v>0</v>
      </c>
      <c r="M80" s="191">
        <f t="shared" si="26"/>
        <v>0</v>
      </c>
      <c r="N80" s="191">
        <f t="shared" si="26"/>
        <v>0</v>
      </c>
      <c r="O80" s="191">
        <f t="shared" si="26"/>
        <v>0</v>
      </c>
      <c r="P80" s="191">
        <f t="shared" si="26"/>
        <v>0</v>
      </c>
      <c r="Q80" s="191">
        <f t="shared" si="26"/>
        <v>0</v>
      </c>
      <c r="R80" s="191">
        <f t="shared" si="26"/>
        <v>0</v>
      </c>
      <c r="S80" s="191">
        <f t="shared" si="26"/>
        <v>0</v>
      </c>
      <c r="T80" s="191">
        <f t="shared" si="26"/>
        <v>0</v>
      </c>
      <c r="U80" s="191">
        <f t="shared" si="26"/>
        <v>0</v>
      </c>
      <c r="V80" s="191">
        <f t="shared" si="26"/>
        <v>0</v>
      </c>
      <c r="W80" s="191">
        <f t="shared" si="26"/>
        <v>0</v>
      </c>
      <c r="X80" s="191">
        <f t="shared" si="26"/>
        <v>0</v>
      </c>
      <c r="Y80" s="191">
        <f t="shared" si="26"/>
        <v>0</v>
      </c>
      <c r="Z80" s="191">
        <f t="shared" si="26"/>
        <v>0</v>
      </c>
      <c r="AA80" s="191">
        <f t="shared" si="26"/>
        <v>0</v>
      </c>
      <c r="AB80" s="191">
        <f t="shared" si="26"/>
        <v>0</v>
      </c>
      <c r="AC80" s="191">
        <f t="shared" si="26"/>
        <v>0</v>
      </c>
      <c r="AD80" s="191">
        <f t="shared" si="26"/>
        <v>0</v>
      </c>
      <c r="AE80" s="191">
        <f t="shared" si="26"/>
        <v>0</v>
      </c>
      <c r="AF80" s="191">
        <f t="shared" si="26"/>
        <v>0</v>
      </c>
      <c r="AG80" s="191">
        <f t="shared" si="26"/>
        <v>0</v>
      </c>
      <c r="AH80" s="191">
        <f t="shared" si="26"/>
        <v>0</v>
      </c>
      <c r="AI80" s="191">
        <f t="shared" si="26"/>
        <v>0</v>
      </c>
      <c r="AJ80" s="191">
        <f t="shared" si="26"/>
        <v>0</v>
      </c>
      <c r="AK80" s="191">
        <f t="shared" si="26"/>
        <v>0</v>
      </c>
      <c r="AL80" s="191">
        <f t="shared" si="26"/>
        <v>0</v>
      </c>
      <c r="AM80" s="191">
        <f t="shared" si="26"/>
        <v>0</v>
      </c>
      <c r="AN80" s="191">
        <f t="shared" si="26"/>
        <v>0</v>
      </c>
      <c r="AO80" s="191">
        <f t="shared" si="26"/>
        <v>0</v>
      </c>
      <c r="AP80" s="191">
        <f t="shared" si="26"/>
        <v>0</v>
      </c>
    </row>
    <row r="81" spans="1:45" x14ac:dyDescent="0.2">
      <c r="A81" s="199" t="s">
        <v>489</v>
      </c>
      <c r="B81" s="191">
        <f>'6.2. Паспорт фин осв ввод '!J30*-1000000</f>
        <v>-697628.34</v>
      </c>
      <c r="C81" s="191">
        <f>'6.2. Паспорт фин осв ввод '!N30*-1000000</f>
        <v>-10313458.66</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-11011087</v>
      </c>
      <c r="AR81" s="203"/>
    </row>
    <row r="82" spans="1:45" x14ac:dyDescent="0.2">
      <c r="A82" s="199" t="s">
        <v>282</v>
      </c>
      <c r="B82" s="191">
        <f t="shared" ref="B82:AO82" si="27">B54-B55</f>
        <v>0</v>
      </c>
      <c r="C82" s="191">
        <f t="shared" si="27"/>
        <v>0</v>
      </c>
      <c r="D82" s="191">
        <f t="shared" si="27"/>
        <v>0</v>
      </c>
      <c r="E82" s="191">
        <f t="shared" si="27"/>
        <v>0</v>
      </c>
      <c r="F82" s="191">
        <f t="shared" si="27"/>
        <v>0</v>
      </c>
      <c r="G82" s="191">
        <f t="shared" si="27"/>
        <v>0</v>
      </c>
      <c r="H82" s="191">
        <f t="shared" si="27"/>
        <v>0</v>
      </c>
      <c r="I82" s="191">
        <f t="shared" si="27"/>
        <v>0</v>
      </c>
      <c r="J82" s="191">
        <f t="shared" si="27"/>
        <v>0</v>
      </c>
      <c r="K82" s="191">
        <f t="shared" si="27"/>
        <v>0</v>
      </c>
      <c r="L82" s="191">
        <f t="shared" si="27"/>
        <v>0</v>
      </c>
      <c r="M82" s="191">
        <f t="shared" si="27"/>
        <v>0</v>
      </c>
      <c r="N82" s="191">
        <f t="shared" si="27"/>
        <v>0</v>
      </c>
      <c r="O82" s="191">
        <f t="shared" si="27"/>
        <v>0</v>
      </c>
      <c r="P82" s="191">
        <f t="shared" si="27"/>
        <v>0</v>
      </c>
      <c r="Q82" s="191">
        <f t="shared" si="27"/>
        <v>0</v>
      </c>
      <c r="R82" s="191">
        <f t="shared" si="27"/>
        <v>0</v>
      </c>
      <c r="S82" s="191">
        <f t="shared" si="27"/>
        <v>0</v>
      </c>
      <c r="T82" s="191">
        <f t="shared" si="27"/>
        <v>0</v>
      </c>
      <c r="U82" s="191">
        <f t="shared" si="27"/>
        <v>0</v>
      </c>
      <c r="V82" s="191">
        <f t="shared" si="27"/>
        <v>0</v>
      </c>
      <c r="W82" s="191">
        <f t="shared" si="27"/>
        <v>0</v>
      </c>
      <c r="X82" s="191">
        <f t="shared" si="27"/>
        <v>0</v>
      </c>
      <c r="Y82" s="191">
        <f t="shared" si="27"/>
        <v>0</v>
      </c>
      <c r="Z82" s="191">
        <f t="shared" si="27"/>
        <v>0</v>
      </c>
      <c r="AA82" s="191">
        <f t="shared" si="27"/>
        <v>0</v>
      </c>
      <c r="AB82" s="191">
        <f t="shared" si="27"/>
        <v>0</v>
      </c>
      <c r="AC82" s="191">
        <f t="shared" si="27"/>
        <v>0</v>
      </c>
      <c r="AD82" s="191">
        <f t="shared" si="27"/>
        <v>0</v>
      </c>
      <c r="AE82" s="191">
        <f t="shared" si="27"/>
        <v>0</v>
      </c>
      <c r="AF82" s="191">
        <f t="shared" si="27"/>
        <v>0</v>
      </c>
      <c r="AG82" s="191">
        <f t="shared" si="27"/>
        <v>0</v>
      </c>
      <c r="AH82" s="191">
        <f t="shared" si="27"/>
        <v>0</v>
      </c>
      <c r="AI82" s="191">
        <f t="shared" si="27"/>
        <v>0</v>
      </c>
      <c r="AJ82" s="191">
        <f t="shared" si="27"/>
        <v>0</v>
      </c>
      <c r="AK82" s="191">
        <f t="shared" si="27"/>
        <v>0</v>
      </c>
      <c r="AL82" s="191">
        <f t="shared" si="27"/>
        <v>0</v>
      </c>
      <c r="AM82" s="191">
        <f t="shared" si="27"/>
        <v>0</v>
      </c>
      <c r="AN82" s="191">
        <f t="shared" si="27"/>
        <v>0</v>
      </c>
      <c r="AO82" s="191">
        <f t="shared" si="27"/>
        <v>0</v>
      </c>
      <c r="AP82" s="191">
        <f>AP54-AP55</f>
        <v>0</v>
      </c>
    </row>
    <row r="83" spans="1:45" ht="14.25" x14ac:dyDescent="0.2">
      <c r="A83" s="200" t="s">
        <v>281</v>
      </c>
      <c r="B83" s="198">
        <f>SUM(B75:B82)</f>
        <v>-697628.34</v>
      </c>
      <c r="C83" s="198">
        <f t="shared" ref="C83:V83" si="28">SUM(C75:C82)</f>
        <v>-10313458.66</v>
      </c>
      <c r="D83" s="198">
        <f t="shared" si="28"/>
        <v>0</v>
      </c>
      <c r="E83" s="198">
        <f t="shared" si="28"/>
        <v>-170858.72996442107</v>
      </c>
      <c r="F83" s="198">
        <f t="shared" si="28"/>
        <v>0</v>
      </c>
      <c r="G83" s="198">
        <f t="shared" si="28"/>
        <v>0</v>
      </c>
      <c r="H83" s="198">
        <f t="shared" si="28"/>
        <v>-194535.7595180049</v>
      </c>
      <c r="I83" s="198">
        <f t="shared" si="28"/>
        <v>0</v>
      </c>
      <c r="J83" s="198">
        <f t="shared" si="28"/>
        <v>0</v>
      </c>
      <c r="K83" s="198">
        <f t="shared" si="28"/>
        <v>-221493.87238877144</v>
      </c>
      <c r="L83" s="198">
        <f t="shared" si="28"/>
        <v>0</v>
      </c>
      <c r="M83" s="198">
        <f t="shared" si="28"/>
        <v>-2087635.5651368154</v>
      </c>
      <c r="N83" s="198">
        <f t="shared" si="28"/>
        <v>-297581.54511152819</v>
      </c>
      <c r="O83" s="198">
        <f t="shared" si="28"/>
        <v>0</v>
      </c>
      <c r="P83" s="198">
        <f t="shared" si="28"/>
        <v>0</v>
      </c>
      <c r="Q83" s="198">
        <f t="shared" si="28"/>
        <v>-338819.39722288359</v>
      </c>
      <c r="R83" s="198">
        <f t="shared" si="28"/>
        <v>0</v>
      </c>
      <c r="S83" s="198">
        <f t="shared" si="28"/>
        <v>0</v>
      </c>
      <c r="T83" s="198">
        <f t="shared" si="28"/>
        <v>-385771.85252349457</v>
      </c>
      <c r="U83" s="198">
        <f t="shared" si="28"/>
        <v>0</v>
      </c>
      <c r="V83" s="198">
        <f t="shared" si="28"/>
        <v>0</v>
      </c>
      <c r="W83" s="198">
        <f>SUM(W75:W82)</f>
        <v>-439230.82155037142</v>
      </c>
      <c r="X83" s="198">
        <f>SUM(X75:X82)</f>
        <v>0</v>
      </c>
      <c r="Y83" s="198">
        <f>SUM(Y75:Y82)</f>
        <v>0</v>
      </c>
      <c r="Z83" s="198">
        <f>SUM(Z75:Z82)</f>
        <v>-500097.95514581999</v>
      </c>
      <c r="AA83" s="198">
        <f t="shared" ref="AA83:AP83" si="29">SUM(AA75:AA82)</f>
        <v>0</v>
      </c>
      <c r="AB83" s="198">
        <f t="shared" si="29"/>
        <v>0</v>
      </c>
      <c r="AC83" s="198">
        <f t="shared" si="29"/>
        <v>-569399.85190075962</v>
      </c>
      <c r="AD83" s="198">
        <f t="shared" si="29"/>
        <v>0</v>
      </c>
      <c r="AE83" s="198">
        <f t="shared" si="29"/>
        <v>0</v>
      </c>
      <c r="AF83" s="198">
        <f t="shared" si="29"/>
        <v>-648305.37299451861</v>
      </c>
      <c r="AG83" s="198">
        <f t="shared" si="29"/>
        <v>0</v>
      </c>
      <c r="AH83" s="198">
        <f t="shared" si="29"/>
        <v>0</v>
      </c>
      <c r="AI83" s="198">
        <f t="shared" si="29"/>
        <v>-738145.3564670335</v>
      </c>
      <c r="AJ83" s="198">
        <f t="shared" si="29"/>
        <v>0</v>
      </c>
      <c r="AK83" s="198">
        <f t="shared" si="29"/>
        <v>0</v>
      </c>
      <c r="AL83" s="198">
        <f t="shared" si="29"/>
        <v>-840435.06342874374</v>
      </c>
      <c r="AM83" s="198">
        <f t="shared" si="29"/>
        <v>0</v>
      </c>
      <c r="AN83" s="198">
        <f t="shared" si="29"/>
        <v>0</v>
      </c>
      <c r="AO83" s="198">
        <f t="shared" si="29"/>
        <v>-956899.73479095125</v>
      </c>
      <c r="AP83" s="198">
        <f t="shared" si="29"/>
        <v>0</v>
      </c>
    </row>
    <row r="84" spans="1:45" ht="14.25" x14ac:dyDescent="0.2">
      <c r="A84" s="200" t="s">
        <v>280</v>
      </c>
      <c r="B84" s="198">
        <f>SUM($B$83:B83)</f>
        <v>-697628.34</v>
      </c>
      <c r="C84" s="198">
        <f>SUM($B$83:C83)</f>
        <v>-11011087</v>
      </c>
      <c r="D84" s="198">
        <f>SUM($B$83:D83)</f>
        <v>-11011087</v>
      </c>
      <c r="E84" s="198">
        <f>SUM($B$83:E83)</f>
        <v>-11181945.72996442</v>
      </c>
      <c r="F84" s="198">
        <f>SUM($B$83:F83)</f>
        <v>-11181945.72996442</v>
      </c>
      <c r="G84" s="198">
        <f>SUM($B$83:G83)</f>
        <v>-11181945.72996442</v>
      </c>
      <c r="H84" s="198">
        <f>SUM($B$83:H83)</f>
        <v>-11376481.489482425</v>
      </c>
      <c r="I84" s="198">
        <f>SUM($B$83:I83)</f>
        <v>-11376481.489482425</v>
      </c>
      <c r="J84" s="198">
        <f>SUM($B$83:J83)</f>
        <v>-11376481.489482425</v>
      </c>
      <c r="K84" s="198">
        <f>SUM($B$83:K83)</f>
        <v>-11597975.361871196</v>
      </c>
      <c r="L84" s="198">
        <f>SUM($B$83:L83)</f>
        <v>-11597975.361871196</v>
      </c>
      <c r="M84" s="198">
        <f>SUM($B$83:M83)</f>
        <v>-13685610.92700801</v>
      </c>
      <c r="N84" s="198">
        <f>SUM($B$83:N83)</f>
        <v>-13983192.472119538</v>
      </c>
      <c r="O84" s="198">
        <f>SUM($B$83:O83)</f>
        <v>-13983192.472119538</v>
      </c>
      <c r="P84" s="198">
        <f>SUM($B$83:P83)</f>
        <v>-13983192.472119538</v>
      </c>
      <c r="Q84" s="198">
        <f>SUM($B$83:Q83)</f>
        <v>-14322011.869342422</v>
      </c>
      <c r="R84" s="198">
        <f>SUM($B$83:R83)</f>
        <v>-14322011.869342422</v>
      </c>
      <c r="S84" s="198">
        <f>SUM($B$83:S83)</f>
        <v>-14322011.869342422</v>
      </c>
      <c r="T84" s="198">
        <f>SUM($B$83:T83)</f>
        <v>-14707783.721865917</v>
      </c>
      <c r="U84" s="198">
        <f>SUM($B$83:U83)</f>
        <v>-14707783.721865917</v>
      </c>
      <c r="V84" s="198">
        <f>SUM($B$83:V83)</f>
        <v>-14707783.721865917</v>
      </c>
      <c r="W84" s="198">
        <f>SUM($B$83:W83)</f>
        <v>-15147014.543416288</v>
      </c>
      <c r="X84" s="198">
        <f>SUM($B$83:X83)</f>
        <v>-15147014.543416288</v>
      </c>
      <c r="Y84" s="198">
        <f>SUM($B$83:Y83)</f>
        <v>-15147014.543416288</v>
      </c>
      <c r="Z84" s="198">
        <f>SUM($B$83:Z83)</f>
        <v>-15647112.498562107</v>
      </c>
      <c r="AA84" s="198">
        <f>SUM($B$83:AA83)</f>
        <v>-15647112.498562107</v>
      </c>
      <c r="AB84" s="198">
        <f>SUM($B$83:AB83)</f>
        <v>-15647112.498562107</v>
      </c>
      <c r="AC84" s="198">
        <f>SUM($B$83:AC83)</f>
        <v>-16216512.350462867</v>
      </c>
      <c r="AD84" s="198">
        <f>SUM($B$83:AD83)</f>
        <v>-16216512.350462867</v>
      </c>
      <c r="AE84" s="198">
        <f>SUM($B$83:AE83)</f>
        <v>-16216512.350462867</v>
      </c>
      <c r="AF84" s="198">
        <f>SUM($B$83:AF83)</f>
        <v>-16864817.723457385</v>
      </c>
      <c r="AG84" s="198">
        <f>SUM($B$83:AG83)</f>
        <v>-16864817.723457385</v>
      </c>
      <c r="AH84" s="198">
        <f>SUM($B$83:AH83)</f>
        <v>-16864817.723457385</v>
      </c>
      <c r="AI84" s="198">
        <f>SUM($B$83:AI83)</f>
        <v>-17602963.07992442</v>
      </c>
      <c r="AJ84" s="198">
        <f>SUM($B$83:AJ83)</f>
        <v>-17602963.07992442</v>
      </c>
      <c r="AK84" s="198">
        <f>SUM($B$83:AK83)</f>
        <v>-17602963.07992442</v>
      </c>
      <c r="AL84" s="198">
        <f>SUM($B$83:AL83)</f>
        <v>-18443398.143353164</v>
      </c>
      <c r="AM84" s="198">
        <f>SUM($B$83:AM83)</f>
        <v>-18443398.143353164</v>
      </c>
      <c r="AN84" s="198">
        <f>SUM($B$83:AN83)</f>
        <v>-18443398.143353164</v>
      </c>
      <c r="AO84" s="198">
        <f>SUM($B$83:AO83)</f>
        <v>-19400297.878144115</v>
      </c>
      <c r="AP84" s="198">
        <f>SUM($B$83:AP83)</f>
        <v>-19400297.878144115</v>
      </c>
    </row>
    <row r="85" spans="1:45" x14ac:dyDescent="0.2">
      <c r="A85" s="199" t="s">
        <v>490</v>
      </c>
      <c r="B85" s="206">
        <f t="shared" ref="B85:AP85" si="30">1/POWER((1+$B$44),B73)</f>
        <v>0.93777936065805434</v>
      </c>
      <c r="C85" s="206">
        <f t="shared" si="30"/>
        <v>0.82471142437609202</v>
      </c>
      <c r="D85" s="206">
        <f t="shared" si="30"/>
        <v>0.7252760745546496</v>
      </c>
      <c r="E85" s="206">
        <f t="shared" si="30"/>
        <v>0.63782963200655141</v>
      </c>
      <c r="F85" s="206">
        <f t="shared" si="30"/>
        <v>0.56092659573173109</v>
      </c>
      <c r="G85" s="206">
        <f t="shared" si="30"/>
        <v>0.49329574859883135</v>
      </c>
      <c r="H85" s="206">
        <f t="shared" si="30"/>
        <v>0.43381914396168442</v>
      </c>
      <c r="I85" s="206">
        <f t="shared" si="30"/>
        <v>0.38151362585672716</v>
      </c>
      <c r="J85" s="206">
        <f t="shared" si="30"/>
        <v>0.33551457730782436</v>
      </c>
      <c r="K85" s="206">
        <f t="shared" si="30"/>
        <v>0.29506162809587938</v>
      </c>
      <c r="L85" s="206">
        <f t="shared" si="30"/>
        <v>0.25948608574081378</v>
      </c>
      <c r="M85" s="206">
        <f t="shared" si="30"/>
        <v>0.2281998819284265</v>
      </c>
      <c r="N85" s="206">
        <f t="shared" si="30"/>
        <v>0.20068585166513633</v>
      </c>
      <c r="O85" s="206">
        <f t="shared" si="30"/>
        <v>0.17648918447378092</v>
      </c>
      <c r="P85" s="206">
        <f t="shared" si="30"/>
        <v>0.15520990631763337</v>
      </c>
      <c r="Q85" s="206">
        <f t="shared" si="30"/>
        <v>0.13649626797786774</v>
      </c>
      <c r="R85" s="206">
        <f t="shared" si="30"/>
        <v>0.12003893059349906</v>
      </c>
      <c r="S85" s="206">
        <f t="shared" si="30"/>
        <v>0.10556585225002113</v>
      </c>
      <c r="T85" s="206">
        <f t="shared" si="30"/>
        <v>9.2837791091391383E-2</v>
      </c>
      <c r="U85" s="206">
        <f t="shared" si="30"/>
        <v>8.1644350621221856E-2</v>
      </c>
      <c r="V85" s="206">
        <f t="shared" si="30"/>
        <v>7.1800501821494903E-2</v>
      </c>
      <c r="W85" s="206">
        <f t="shared" si="30"/>
        <v>6.314352459897539E-2</v>
      </c>
      <c r="X85" s="206">
        <f t="shared" si="30"/>
        <v>5.5530318001033675E-2</v>
      </c>
      <c r="Y85" s="206">
        <f t="shared" si="30"/>
        <v>4.8835034738399147E-2</v>
      </c>
      <c r="Z85" s="206">
        <f t="shared" si="30"/>
        <v>4.2947000913199494E-2</v>
      </c>
      <c r="AA85" s="206">
        <f t="shared" si="30"/>
        <v>3.7768886565121354E-2</v>
      </c>
      <c r="AB85" s="206">
        <f t="shared" si="30"/>
        <v>3.3215096794583898E-2</v>
      </c>
      <c r="AC85" s="206">
        <f t="shared" si="30"/>
        <v>2.9210356867983386E-2</v>
      </c>
      <c r="AD85" s="206">
        <f t="shared" si="30"/>
        <v>2.5688467916615415E-2</v>
      </c>
      <c r="AE85" s="206">
        <f t="shared" si="30"/>
        <v>2.2591212660817352E-2</v>
      </c>
      <c r="AF85" s="206">
        <f t="shared" si="30"/>
        <v>1.9867393070809383E-2</v>
      </c>
      <c r="AG85" s="206">
        <f t="shared" si="30"/>
        <v>1.7471984056643557E-2</v>
      </c>
      <c r="AH85" s="206">
        <f t="shared" si="30"/>
        <v>1.536538919764625E-2</v>
      </c>
      <c r="AI85" s="206">
        <f t="shared" si="30"/>
        <v>1.351278620846562E-2</v>
      </c>
      <c r="AJ85" s="206">
        <f t="shared" si="30"/>
        <v>1.1883551322192957E-2</v>
      </c>
      <c r="AK85" s="206">
        <f t="shared" si="30"/>
        <v>1.0450753075536858E-2</v>
      </c>
      <c r="AL85" s="206">
        <f t="shared" si="30"/>
        <v>9.1907071282533309E-3</v>
      </c>
      <c r="AM85" s="206">
        <f t="shared" si="30"/>
        <v>8.0825847579397824E-3</v>
      </c>
      <c r="AN85" s="206">
        <f t="shared" si="30"/>
        <v>7.1080685585610632E-3</v>
      </c>
      <c r="AO85" s="206">
        <f t="shared" si="30"/>
        <v>6.251049651359651E-3</v>
      </c>
      <c r="AP85" s="206">
        <f t="shared" si="30"/>
        <v>5.4973614030073455E-3</v>
      </c>
    </row>
    <row r="86" spans="1:45" ht="28.5" x14ac:dyDescent="0.2">
      <c r="A86" s="197" t="s">
        <v>279</v>
      </c>
      <c r="B86" s="198">
        <f>B83*B85</f>
        <v>-654221.45866213972</v>
      </c>
      <c r="C86" s="198">
        <f>C83*C85</f>
        <v>-8505627.181732541</v>
      </c>
      <c r="D86" s="198">
        <f t="shared" ref="D86:AO86" si="31">D83*D85</f>
        <v>0</v>
      </c>
      <c r="E86" s="198">
        <f t="shared" si="31"/>
        <v>-108978.76085831343</v>
      </c>
      <c r="F86" s="198">
        <f t="shared" si="31"/>
        <v>0</v>
      </c>
      <c r="G86" s="198">
        <f t="shared" si="31"/>
        <v>0</v>
      </c>
      <c r="H86" s="198">
        <f t="shared" si="31"/>
        <v>-84393.336664036979</v>
      </c>
      <c r="I86" s="198">
        <f t="shared" si="31"/>
        <v>0</v>
      </c>
      <c r="J86" s="198">
        <f t="shared" si="31"/>
        <v>0</v>
      </c>
      <c r="K86" s="198">
        <f t="shared" si="31"/>
        <v>-65354.34260029185</v>
      </c>
      <c r="L86" s="198">
        <f t="shared" si="31"/>
        <v>0</v>
      </c>
      <c r="M86" s="198">
        <f t="shared" si="31"/>
        <v>-476398.18947380519</v>
      </c>
      <c r="N86" s="198">
        <f t="shared" si="31"/>
        <v>-59720.405820534223</v>
      </c>
      <c r="O86" s="198">
        <f t="shared" si="31"/>
        <v>0</v>
      </c>
      <c r="P86" s="198">
        <f t="shared" si="31"/>
        <v>0</v>
      </c>
      <c r="Q86" s="198">
        <f t="shared" si="31"/>
        <v>-46247.583239434331</v>
      </c>
      <c r="R86" s="198">
        <f t="shared" si="31"/>
        <v>0</v>
      </c>
      <c r="S86" s="198">
        <f t="shared" si="31"/>
        <v>0</v>
      </c>
      <c r="T86" s="198">
        <f t="shared" si="31"/>
        <v>-35814.206653515233</v>
      </c>
      <c r="U86" s="198">
        <f t="shared" si="31"/>
        <v>0</v>
      </c>
      <c r="V86" s="198">
        <f t="shared" si="31"/>
        <v>0</v>
      </c>
      <c r="W86" s="198">
        <f t="shared" si="31"/>
        <v>-27734.582185194045</v>
      </c>
      <c r="X86" s="198">
        <f t="shared" si="31"/>
        <v>0</v>
      </c>
      <c r="Y86" s="198">
        <f t="shared" si="31"/>
        <v>0</v>
      </c>
      <c r="Z86" s="198">
        <f t="shared" si="31"/>
        <v>-21477.707336336731</v>
      </c>
      <c r="AA86" s="198">
        <f t="shared" si="31"/>
        <v>0</v>
      </c>
      <c r="AB86" s="198">
        <f t="shared" si="31"/>
        <v>0</v>
      </c>
      <c r="AC86" s="198">
        <f t="shared" si="31"/>
        <v>-16632.372874598077</v>
      </c>
      <c r="AD86" s="198">
        <f t="shared" si="31"/>
        <v>0</v>
      </c>
      <c r="AE86" s="198">
        <f t="shared" si="31"/>
        <v>0</v>
      </c>
      <c r="AF86" s="198">
        <f t="shared" si="31"/>
        <v>-12880.137675199792</v>
      </c>
      <c r="AG86" s="198">
        <f t="shared" si="31"/>
        <v>0</v>
      </c>
      <c r="AH86" s="198">
        <f t="shared" si="31"/>
        <v>0</v>
      </c>
      <c r="AI86" s="198">
        <f t="shared" si="31"/>
        <v>-9974.4003927106696</v>
      </c>
      <c r="AJ86" s="198">
        <f t="shared" si="31"/>
        <v>0</v>
      </c>
      <c r="AK86" s="198">
        <f t="shared" si="31"/>
        <v>0</v>
      </c>
      <c r="AL86" s="198">
        <f t="shared" si="31"/>
        <v>-7724.192528288595</v>
      </c>
      <c r="AM86" s="198">
        <f t="shared" si="31"/>
        <v>0</v>
      </c>
      <c r="AN86" s="198">
        <f t="shared" si="31"/>
        <v>0</v>
      </c>
      <c r="AO86" s="198">
        <f t="shared" si="31"/>
        <v>-5981.6277535511181</v>
      </c>
      <c r="AP86" s="198">
        <f>AP83*AP85</f>
        <v>0</v>
      </c>
    </row>
    <row r="87" spans="1:45" ht="14.25" x14ac:dyDescent="0.2">
      <c r="A87" s="197" t="s">
        <v>278</v>
      </c>
      <c r="B87" s="198">
        <f>SUM($B$86:B86)</f>
        <v>-654221.45866213972</v>
      </c>
      <c r="C87" s="198">
        <f>SUM($B$86:C86)</f>
        <v>-9159848.6403946802</v>
      </c>
      <c r="D87" s="198">
        <f>SUM($B$86:D86)</f>
        <v>-9159848.6403946802</v>
      </c>
      <c r="E87" s="198">
        <f>SUM($B$86:E86)</f>
        <v>-9268827.4012529943</v>
      </c>
      <c r="F87" s="198">
        <f>SUM($B$86:F86)</f>
        <v>-9268827.4012529943</v>
      </c>
      <c r="G87" s="198">
        <f>SUM($B$86:G86)</f>
        <v>-9268827.4012529943</v>
      </c>
      <c r="H87" s="198">
        <f>SUM($B$86:H86)</f>
        <v>-9353220.7379170321</v>
      </c>
      <c r="I87" s="198">
        <f>SUM($B$86:I86)</f>
        <v>-9353220.7379170321</v>
      </c>
      <c r="J87" s="198">
        <f>SUM($B$86:J86)</f>
        <v>-9353220.7379170321</v>
      </c>
      <c r="K87" s="198">
        <f>SUM($B$86:K86)</f>
        <v>-9418575.0805173237</v>
      </c>
      <c r="L87" s="198">
        <f>SUM($B$86:L86)</f>
        <v>-9418575.0805173237</v>
      </c>
      <c r="M87" s="198">
        <f>SUM($B$86:M86)</f>
        <v>-9894973.2699911296</v>
      </c>
      <c r="N87" s="198">
        <f>SUM($B$86:N86)</f>
        <v>-9954693.6758116633</v>
      </c>
      <c r="O87" s="198">
        <f>SUM($B$86:O86)</f>
        <v>-9954693.6758116633</v>
      </c>
      <c r="P87" s="198">
        <f>SUM($B$86:P86)</f>
        <v>-9954693.6758116633</v>
      </c>
      <c r="Q87" s="198">
        <f>SUM($B$86:Q86)</f>
        <v>-10000941.259051098</v>
      </c>
      <c r="R87" s="198">
        <f>SUM($B$86:R86)</f>
        <v>-10000941.259051098</v>
      </c>
      <c r="S87" s="198">
        <f>SUM($B$86:S86)</f>
        <v>-10000941.259051098</v>
      </c>
      <c r="T87" s="198">
        <f>SUM($B$86:T86)</f>
        <v>-10036755.465704612</v>
      </c>
      <c r="U87" s="198">
        <f>SUM($B$86:U86)</f>
        <v>-10036755.465704612</v>
      </c>
      <c r="V87" s="198">
        <f>SUM($B$86:V86)</f>
        <v>-10036755.465704612</v>
      </c>
      <c r="W87" s="198">
        <f>SUM($B$86:W86)</f>
        <v>-10064490.047889806</v>
      </c>
      <c r="X87" s="198">
        <f>SUM($B$86:X86)</f>
        <v>-10064490.047889806</v>
      </c>
      <c r="Y87" s="198">
        <f>SUM($B$86:Y86)</f>
        <v>-10064490.047889806</v>
      </c>
      <c r="Z87" s="198">
        <f>SUM($B$86:Z86)</f>
        <v>-10085967.755226143</v>
      </c>
      <c r="AA87" s="198">
        <f>SUM($B$86:AA86)</f>
        <v>-10085967.755226143</v>
      </c>
      <c r="AB87" s="198">
        <f>SUM($B$86:AB86)</f>
        <v>-10085967.755226143</v>
      </c>
      <c r="AC87" s="198">
        <f>SUM($B$86:AC86)</f>
        <v>-10102600.128100742</v>
      </c>
      <c r="AD87" s="198">
        <f>SUM($B$86:AD86)</f>
        <v>-10102600.128100742</v>
      </c>
      <c r="AE87" s="198">
        <f>SUM($B$86:AE86)</f>
        <v>-10102600.128100742</v>
      </c>
      <c r="AF87" s="198">
        <f>SUM($B$86:AF86)</f>
        <v>-10115480.265775941</v>
      </c>
      <c r="AG87" s="198">
        <f>SUM($B$86:AG86)</f>
        <v>-10115480.265775941</v>
      </c>
      <c r="AH87" s="198">
        <f>SUM($B$86:AH86)</f>
        <v>-10115480.265775941</v>
      </c>
      <c r="AI87" s="198">
        <f>SUM($B$86:AI86)</f>
        <v>-10125454.666168652</v>
      </c>
      <c r="AJ87" s="198">
        <f>SUM($B$86:AJ86)</f>
        <v>-10125454.666168652</v>
      </c>
      <c r="AK87" s="198">
        <f>SUM($B$86:AK86)</f>
        <v>-10125454.666168652</v>
      </c>
      <c r="AL87" s="198">
        <f>SUM($B$86:AL86)</f>
        <v>-10133178.858696941</v>
      </c>
      <c r="AM87" s="198">
        <f>SUM($B$86:AM86)</f>
        <v>-10133178.858696941</v>
      </c>
      <c r="AN87" s="198">
        <f>SUM($B$86:AN86)</f>
        <v>-10133178.858696941</v>
      </c>
      <c r="AO87" s="198">
        <f>SUM($B$86:AO86)</f>
        <v>-10139160.486450493</v>
      </c>
      <c r="AP87" s="198">
        <f>SUM($B$86:AP86)</f>
        <v>-10139160.486450493</v>
      </c>
    </row>
    <row r="88" spans="1:45" ht="14.25" x14ac:dyDescent="0.2">
      <c r="A88" s="197" t="s">
        <v>277</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197" t="s">
        <v>276</v>
      </c>
      <c r="B89" s="208">
        <f>IF(AND(B84&gt;0,A84&lt;0),(B74-(B84/(B84-A84))),0)</f>
        <v>0</v>
      </c>
      <c r="C89" s="208">
        <f t="shared" ref="C89:AP89" si="32">IF(AND(C84&gt;0,B84&lt;0),(C74-(C84/(C84-B84))),0)</f>
        <v>0</v>
      </c>
      <c r="D89" s="208">
        <f t="shared" si="32"/>
        <v>0</v>
      </c>
      <c r="E89" s="208">
        <f t="shared" si="32"/>
        <v>0</v>
      </c>
      <c r="F89" s="208">
        <f t="shared" si="32"/>
        <v>0</v>
      </c>
      <c r="G89" s="208">
        <f t="shared" si="32"/>
        <v>0</v>
      </c>
      <c r="H89" s="208">
        <f>IF(AND(H84&gt;0,G84&lt;0),(H74-(H84/(H84-G84))),0)</f>
        <v>0</v>
      </c>
      <c r="I89" s="208">
        <f t="shared" si="32"/>
        <v>0</v>
      </c>
      <c r="J89" s="208">
        <f t="shared" si="32"/>
        <v>0</v>
      </c>
      <c r="K89" s="208">
        <f t="shared" si="32"/>
        <v>0</v>
      </c>
      <c r="L89" s="208">
        <f t="shared" si="32"/>
        <v>0</v>
      </c>
      <c r="M89" s="208">
        <f t="shared" si="32"/>
        <v>0</v>
      </c>
      <c r="N89" s="208">
        <f t="shared" si="32"/>
        <v>0</v>
      </c>
      <c r="O89" s="208">
        <f t="shared" si="32"/>
        <v>0</v>
      </c>
      <c r="P89" s="208">
        <f t="shared" si="32"/>
        <v>0</v>
      </c>
      <c r="Q89" s="208">
        <f t="shared" si="32"/>
        <v>0</v>
      </c>
      <c r="R89" s="208">
        <f t="shared" si="32"/>
        <v>0</v>
      </c>
      <c r="S89" s="208">
        <f t="shared" si="32"/>
        <v>0</v>
      </c>
      <c r="T89" s="208">
        <f t="shared" si="32"/>
        <v>0</v>
      </c>
      <c r="U89" s="208">
        <f t="shared" si="32"/>
        <v>0</v>
      </c>
      <c r="V89" s="208">
        <f t="shared" si="32"/>
        <v>0</v>
      </c>
      <c r="W89" s="208">
        <f t="shared" si="32"/>
        <v>0</v>
      </c>
      <c r="X89" s="208">
        <f t="shared" si="32"/>
        <v>0</v>
      </c>
      <c r="Y89" s="208">
        <f t="shared" si="32"/>
        <v>0</v>
      </c>
      <c r="Z89" s="208">
        <f t="shared" si="32"/>
        <v>0</v>
      </c>
      <c r="AA89" s="208">
        <f t="shared" si="32"/>
        <v>0</v>
      </c>
      <c r="AB89" s="208">
        <f t="shared" si="32"/>
        <v>0</v>
      </c>
      <c r="AC89" s="208">
        <f t="shared" si="32"/>
        <v>0</v>
      </c>
      <c r="AD89" s="208">
        <f t="shared" si="32"/>
        <v>0</v>
      </c>
      <c r="AE89" s="208">
        <f t="shared" si="32"/>
        <v>0</v>
      </c>
      <c r="AF89" s="208">
        <f t="shared" si="32"/>
        <v>0</v>
      </c>
      <c r="AG89" s="208">
        <f t="shared" si="32"/>
        <v>0</v>
      </c>
      <c r="AH89" s="208">
        <f t="shared" si="32"/>
        <v>0</v>
      </c>
      <c r="AI89" s="208">
        <f t="shared" si="32"/>
        <v>0</v>
      </c>
      <c r="AJ89" s="208">
        <f t="shared" si="32"/>
        <v>0</v>
      </c>
      <c r="AK89" s="208">
        <f t="shared" si="32"/>
        <v>0</v>
      </c>
      <c r="AL89" s="208">
        <f t="shared" si="32"/>
        <v>0</v>
      </c>
      <c r="AM89" s="208">
        <f t="shared" si="32"/>
        <v>0</v>
      </c>
      <c r="AN89" s="208">
        <f t="shared" si="32"/>
        <v>0</v>
      </c>
      <c r="AO89" s="208">
        <f t="shared" si="32"/>
        <v>0</v>
      </c>
      <c r="AP89" s="208">
        <f t="shared" si="32"/>
        <v>0</v>
      </c>
    </row>
    <row r="90" spans="1:45" ht="15" thickBot="1" x14ac:dyDescent="0.25">
      <c r="A90" s="209" t="s">
        <v>275</v>
      </c>
      <c r="B90" s="210">
        <f t="shared" ref="B90:AP90" si="33">IF(AND(B87&gt;0,A87&lt;0),(B74-(B87/(B87-A87))),0)</f>
        <v>0</v>
      </c>
      <c r="C90" s="210">
        <f t="shared" si="33"/>
        <v>0</v>
      </c>
      <c r="D90" s="210">
        <f t="shared" si="33"/>
        <v>0</v>
      </c>
      <c r="E90" s="210">
        <f t="shared" si="33"/>
        <v>0</v>
      </c>
      <c r="F90" s="210">
        <f t="shared" si="33"/>
        <v>0</v>
      </c>
      <c r="G90" s="210">
        <f t="shared" si="33"/>
        <v>0</v>
      </c>
      <c r="H90" s="210">
        <f t="shared" si="33"/>
        <v>0</v>
      </c>
      <c r="I90" s="210">
        <f t="shared" si="33"/>
        <v>0</v>
      </c>
      <c r="J90" s="210">
        <f t="shared" si="33"/>
        <v>0</v>
      </c>
      <c r="K90" s="210">
        <f t="shared" si="33"/>
        <v>0</v>
      </c>
      <c r="L90" s="210">
        <f t="shared" si="33"/>
        <v>0</v>
      </c>
      <c r="M90" s="210">
        <f t="shared" si="33"/>
        <v>0</v>
      </c>
      <c r="N90" s="210">
        <f t="shared" si="33"/>
        <v>0</v>
      </c>
      <c r="O90" s="210">
        <f t="shared" si="33"/>
        <v>0</v>
      </c>
      <c r="P90" s="210">
        <f t="shared" si="33"/>
        <v>0</v>
      </c>
      <c r="Q90" s="210">
        <f t="shared" si="33"/>
        <v>0</v>
      </c>
      <c r="R90" s="210">
        <f t="shared" si="33"/>
        <v>0</v>
      </c>
      <c r="S90" s="210">
        <f t="shared" si="33"/>
        <v>0</v>
      </c>
      <c r="T90" s="210">
        <f t="shared" si="33"/>
        <v>0</v>
      </c>
      <c r="U90" s="210">
        <f t="shared" si="33"/>
        <v>0</v>
      </c>
      <c r="V90" s="210">
        <f t="shared" si="33"/>
        <v>0</v>
      </c>
      <c r="W90" s="210">
        <f t="shared" si="33"/>
        <v>0</v>
      </c>
      <c r="X90" s="210">
        <f t="shared" si="33"/>
        <v>0</v>
      </c>
      <c r="Y90" s="210">
        <f t="shared" si="33"/>
        <v>0</v>
      </c>
      <c r="Z90" s="210">
        <f t="shared" si="33"/>
        <v>0</v>
      </c>
      <c r="AA90" s="210">
        <f t="shared" si="33"/>
        <v>0</v>
      </c>
      <c r="AB90" s="210">
        <f t="shared" si="33"/>
        <v>0</v>
      </c>
      <c r="AC90" s="210">
        <f t="shared" si="33"/>
        <v>0</v>
      </c>
      <c r="AD90" s="210">
        <f t="shared" si="33"/>
        <v>0</v>
      </c>
      <c r="AE90" s="210">
        <f t="shared" si="33"/>
        <v>0</v>
      </c>
      <c r="AF90" s="210">
        <f t="shared" si="33"/>
        <v>0</v>
      </c>
      <c r="AG90" s="210">
        <f t="shared" si="33"/>
        <v>0</v>
      </c>
      <c r="AH90" s="210">
        <f t="shared" si="33"/>
        <v>0</v>
      </c>
      <c r="AI90" s="210">
        <f t="shared" si="33"/>
        <v>0</v>
      </c>
      <c r="AJ90" s="210">
        <f t="shared" si="33"/>
        <v>0</v>
      </c>
      <c r="AK90" s="210">
        <f t="shared" si="33"/>
        <v>0</v>
      </c>
      <c r="AL90" s="210">
        <f t="shared" si="33"/>
        <v>0</v>
      </c>
      <c r="AM90" s="210">
        <f t="shared" si="33"/>
        <v>0</v>
      </c>
      <c r="AN90" s="210">
        <f t="shared" si="33"/>
        <v>0</v>
      </c>
      <c r="AO90" s="210">
        <f t="shared" si="33"/>
        <v>0</v>
      </c>
      <c r="AP90" s="210">
        <f t="shared" si="33"/>
        <v>0</v>
      </c>
    </row>
    <row r="91" spans="1:45" s="183" customFormat="1" x14ac:dyDescent="0.2">
      <c r="A91" s="157"/>
      <c r="B91" s="211">
        <v>2024</v>
      </c>
      <c r="C91" s="211">
        <f>B91+1</f>
        <v>2025</v>
      </c>
      <c r="D91" s="142">
        <f t="shared" ref="D91:AP91" si="34">C91+1</f>
        <v>2026</v>
      </c>
      <c r="E91" s="142">
        <f t="shared" si="34"/>
        <v>2027</v>
      </c>
      <c r="F91" s="142">
        <f t="shared" si="34"/>
        <v>2028</v>
      </c>
      <c r="G91" s="142">
        <f t="shared" si="34"/>
        <v>2029</v>
      </c>
      <c r="H91" s="142">
        <f t="shared" si="34"/>
        <v>2030</v>
      </c>
      <c r="I91" s="142">
        <f t="shared" si="34"/>
        <v>2031</v>
      </c>
      <c r="J91" s="142">
        <f t="shared" si="34"/>
        <v>2032</v>
      </c>
      <c r="K91" s="142">
        <f t="shared" si="34"/>
        <v>2033</v>
      </c>
      <c r="L91" s="142">
        <f t="shared" si="34"/>
        <v>2034</v>
      </c>
      <c r="M91" s="142">
        <f t="shared" si="34"/>
        <v>2035</v>
      </c>
      <c r="N91" s="142">
        <f t="shared" si="34"/>
        <v>2036</v>
      </c>
      <c r="O91" s="142">
        <f t="shared" si="34"/>
        <v>2037</v>
      </c>
      <c r="P91" s="142">
        <f t="shared" si="34"/>
        <v>2038</v>
      </c>
      <c r="Q91" s="142">
        <f t="shared" si="34"/>
        <v>2039</v>
      </c>
      <c r="R91" s="142">
        <f t="shared" si="34"/>
        <v>2040</v>
      </c>
      <c r="S91" s="142">
        <f t="shared" si="34"/>
        <v>2041</v>
      </c>
      <c r="T91" s="142">
        <f t="shared" si="34"/>
        <v>2042</v>
      </c>
      <c r="U91" s="142">
        <f t="shared" si="34"/>
        <v>2043</v>
      </c>
      <c r="V91" s="142">
        <f t="shared" si="34"/>
        <v>2044</v>
      </c>
      <c r="W91" s="142">
        <f t="shared" si="34"/>
        <v>2045</v>
      </c>
      <c r="X91" s="142">
        <f t="shared" si="34"/>
        <v>2046</v>
      </c>
      <c r="Y91" s="142">
        <f t="shared" si="34"/>
        <v>2047</v>
      </c>
      <c r="Z91" s="142">
        <f t="shared" si="34"/>
        <v>2048</v>
      </c>
      <c r="AA91" s="142">
        <f t="shared" si="34"/>
        <v>2049</v>
      </c>
      <c r="AB91" s="142">
        <f t="shared" si="34"/>
        <v>2050</v>
      </c>
      <c r="AC91" s="142">
        <f t="shared" si="34"/>
        <v>2051</v>
      </c>
      <c r="AD91" s="142">
        <f t="shared" si="34"/>
        <v>2052</v>
      </c>
      <c r="AE91" s="142">
        <f t="shared" si="34"/>
        <v>2053</v>
      </c>
      <c r="AF91" s="142">
        <f t="shared" si="34"/>
        <v>2054</v>
      </c>
      <c r="AG91" s="142">
        <f t="shared" si="34"/>
        <v>2055</v>
      </c>
      <c r="AH91" s="142">
        <f t="shared" si="34"/>
        <v>2056</v>
      </c>
      <c r="AI91" s="142">
        <f t="shared" si="34"/>
        <v>2057</v>
      </c>
      <c r="AJ91" s="142">
        <f t="shared" si="34"/>
        <v>2058</v>
      </c>
      <c r="AK91" s="142">
        <f t="shared" si="34"/>
        <v>2059</v>
      </c>
      <c r="AL91" s="142">
        <f t="shared" si="34"/>
        <v>2060</v>
      </c>
      <c r="AM91" s="142">
        <f t="shared" si="34"/>
        <v>2061</v>
      </c>
      <c r="AN91" s="142">
        <f t="shared" si="34"/>
        <v>2062</v>
      </c>
      <c r="AO91" s="142">
        <f t="shared" si="34"/>
        <v>2063</v>
      </c>
      <c r="AP91" s="142">
        <f t="shared" si="34"/>
        <v>2064</v>
      </c>
      <c r="AQ91" s="143"/>
      <c r="AR91" s="143"/>
      <c r="AS91" s="143"/>
    </row>
    <row r="92" spans="1:45" ht="15.6" customHeight="1" x14ac:dyDescent="0.2">
      <c r="A92" s="212" t="s">
        <v>274</v>
      </c>
      <c r="B92" s="101"/>
      <c r="C92" s="101"/>
      <c r="D92" s="101"/>
      <c r="E92" s="101"/>
      <c r="F92" s="101"/>
      <c r="G92" s="101"/>
      <c r="H92" s="101"/>
      <c r="I92" s="101"/>
      <c r="J92" s="101"/>
      <c r="K92" s="101"/>
      <c r="L92" s="398">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88" t="s">
        <v>491</v>
      </c>
      <c r="B97" s="488"/>
      <c r="C97" s="488"/>
      <c r="D97" s="488"/>
      <c r="E97" s="488"/>
      <c r="F97" s="488"/>
      <c r="G97" s="488"/>
      <c r="H97" s="488"/>
      <c r="I97" s="488"/>
      <c r="J97" s="488"/>
      <c r="K97" s="488"/>
      <c r="L97" s="488"/>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hidden="1" thickBot="1" x14ac:dyDescent="0.25">
      <c r="C98" s="213"/>
    </row>
    <row r="99" spans="1:71" s="219" customFormat="1" ht="16.5" hidden="1" thickTop="1" x14ac:dyDescent="0.2">
      <c r="A99" s="214" t="s">
        <v>492</v>
      </c>
      <c r="B99" s="215">
        <f>B81*B85</f>
        <v>-654221.45866213972</v>
      </c>
      <c r="C99" s="216">
        <f>C81*C85</f>
        <v>-8505627.181732541</v>
      </c>
      <c r="D99" s="216">
        <f t="shared" ref="D99:AP99" si="35">D81*D85</f>
        <v>0</v>
      </c>
      <c r="E99" s="216">
        <f t="shared" si="35"/>
        <v>0</v>
      </c>
      <c r="F99" s="216">
        <f t="shared" si="35"/>
        <v>0</v>
      </c>
      <c r="G99" s="216">
        <f t="shared" si="35"/>
        <v>0</v>
      </c>
      <c r="H99" s="216">
        <f t="shared" si="35"/>
        <v>0</v>
      </c>
      <c r="I99" s="216">
        <f t="shared" si="35"/>
        <v>0</v>
      </c>
      <c r="J99" s="216">
        <f>J81*J85</f>
        <v>0</v>
      </c>
      <c r="K99" s="216">
        <f t="shared" si="35"/>
        <v>0</v>
      </c>
      <c r="L99" s="216">
        <f>L81*L85</f>
        <v>0</v>
      </c>
      <c r="M99" s="216">
        <f t="shared" si="35"/>
        <v>0</v>
      </c>
      <c r="N99" s="216">
        <f t="shared" si="35"/>
        <v>0</v>
      </c>
      <c r="O99" s="216">
        <f t="shared" si="35"/>
        <v>0</v>
      </c>
      <c r="P99" s="216">
        <f t="shared" si="35"/>
        <v>0</v>
      </c>
      <c r="Q99" s="216">
        <f t="shared" si="35"/>
        <v>0</v>
      </c>
      <c r="R99" s="216">
        <f t="shared" si="35"/>
        <v>0</v>
      </c>
      <c r="S99" s="216">
        <f t="shared" si="35"/>
        <v>0</v>
      </c>
      <c r="T99" s="216">
        <f t="shared" si="35"/>
        <v>0</v>
      </c>
      <c r="U99" s="216">
        <f t="shared" si="35"/>
        <v>0</v>
      </c>
      <c r="V99" s="216">
        <f t="shared" si="35"/>
        <v>0</v>
      </c>
      <c r="W99" s="216">
        <f t="shared" si="35"/>
        <v>0</v>
      </c>
      <c r="X99" s="216">
        <f t="shared" si="35"/>
        <v>0</v>
      </c>
      <c r="Y99" s="216">
        <f t="shared" si="35"/>
        <v>0</v>
      </c>
      <c r="Z99" s="216">
        <f t="shared" si="35"/>
        <v>0</v>
      </c>
      <c r="AA99" s="216">
        <f t="shared" si="35"/>
        <v>0</v>
      </c>
      <c r="AB99" s="216">
        <f t="shared" si="35"/>
        <v>0</v>
      </c>
      <c r="AC99" s="216">
        <f t="shared" si="35"/>
        <v>0</v>
      </c>
      <c r="AD99" s="216">
        <f t="shared" si="35"/>
        <v>0</v>
      </c>
      <c r="AE99" s="216">
        <f t="shared" si="35"/>
        <v>0</v>
      </c>
      <c r="AF99" s="216">
        <f t="shared" si="35"/>
        <v>0</v>
      </c>
      <c r="AG99" s="216">
        <f t="shared" si="35"/>
        <v>0</v>
      </c>
      <c r="AH99" s="216">
        <f t="shared" si="35"/>
        <v>0</v>
      </c>
      <c r="AI99" s="216">
        <f t="shared" si="35"/>
        <v>0</v>
      </c>
      <c r="AJ99" s="216">
        <f t="shared" si="35"/>
        <v>0</v>
      </c>
      <c r="AK99" s="216">
        <f t="shared" si="35"/>
        <v>0</v>
      </c>
      <c r="AL99" s="216">
        <f t="shared" si="35"/>
        <v>0</v>
      </c>
      <c r="AM99" s="216">
        <f t="shared" si="35"/>
        <v>0</v>
      </c>
      <c r="AN99" s="216">
        <f t="shared" si="35"/>
        <v>0</v>
      </c>
      <c r="AO99" s="216">
        <f t="shared" si="35"/>
        <v>0</v>
      </c>
      <c r="AP99" s="216">
        <f t="shared" si="35"/>
        <v>0</v>
      </c>
      <c r="AQ99" s="217">
        <f>SUM(B99:AP99)</f>
        <v>-9159848.6403946802</v>
      </c>
      <c r="AR99" s="218"/>
      <c r="AS99" s="218"/>
    </row>
    <row r="100" spans="1:71" s="222" customFormat="1" hidden="1" x14ac:dyDescent="0.2">
      <c r="A100" s="220">
        <f>AQ99</f>
        <v>-9159848.6403946802</v>
      </c>
      <c r="B100" s="221"/>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2" customFormat="1" hidden="1" x14ac:dyDescent="0.2">
      <c r="A101" s="220">
        <f>AP87</f>
        <v>-10139160.486450493</v>
      </c>
      <c r="B101" s="221"/>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2" customFormat="1" hidden="1" x14ac:dyDescent="0.2">
      <c r="A102" s="223" t="s">
        <v>493</v>
      </c>
      <c r="B102" s="224">
        <f>(A101+-A100)/-A100</f>
        <v>-0.10691354022347868</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2" customFormat="1" hidden="1" x14ac:dyDescent="0.2">
      <c r="A103" s="225"/>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hidden="1" x14ac:dyDescent="0.2">
      <c r="A104" s="226" t="s">
        <v>494</v>
      </c>
      <c r="B104" s="226" t="s">
        <v>495</v>
      </c>
      <c r="C104" s="226" t="s">
        <v>496</v>
      </c>
      <c r="D104" s="226" t="s">
        <v>497</v>
      </c>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c r="AA104" s="227"/>
      <c r="AB104" s="227"/>
      <c r="AC104" s="227"/>
      <c r="AD104" s="227"/>
      <c r="AE104" s="227"/>
      <c r="AF104" s="227"/>
      <c r="AG104" s="227"/>
      <c r="AH104" s="227"/>
      <c r="AI104" s="227"/>
      <c r="AJ104" s="227"/>
      <c r="AK104" s="227"/>
      <c r="AL104" s="227"/>
      <c r="AM104" s="227"/>
      <c r="AN104" s="227"/>
      <c r="AO104" s="227"/>
      <c r="AP104" s="227"/>
      <c r="AQ104" s="228"/>
      <c r="AR104" s="228"/>
      <c r="AS104" s="228"/>
      <c r="AT104" s="227"/>
      <c r="AU104" s="227"/>
      <c r="AV104" s="227"/>
      <c r="AW104" s="227"/>
      <c r="AX104" s="227"/>
      <c r="AY104" s="227"/>
      <c r="AZ104" s="227"/>
      <c r="BA104" s="227"/>
      <c r="BB104" s="227"/>
      <c r="BC104" s="227"/>
      <c r="BD104" s="227"/>
      <c r="BE104" s="227"/>
      <c r="BF104" s="227"/>
      <c r="BG104" s="227"/>
      <c r="BH104" s="227"/>
      <c r="BI104" s="227"/>
      <c r="BJ104" s="227"/>
      <c r="BK104" s="227"/>
      <c r="BL104" s="227"/>
      <c r="BM104" s="227"/>
      <c r="BN104" s="227"/>
      <c r="BO104" s="227"/>
      <c r="BP104" s="227"/>
      <c r="BQ104" s="227"/>
      <c r="BR104" s="227"/>
      <c r="BS104" s="227"/>
    </row>
    <row r="105" spans="1:71" ht="12.75" hidden="1" x14ac:dyDescent="0.2">
      <c r="A105" s="229">
        <f>G30/1000/1000</f>
        <v>-9.4185750805173232</v>
      </c>
      <c r="B105" s="230">
        <f>L88</f>
        <v>0</v>
      </c>
      <c r="C105" s="231" t="str">
        <f>G28</f>
        <v>не окупается</v>
      </c>
      <c r="D105" s="231" t="str">
        <f>G29</f>
        <v>не окупается</v>
      </c>
      <c r="E105" s="232" t="s">
        <v>498</v>
      </c>
      <c r="F105" s="232"/>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row>
    <row r="106" spans="1:71" ht="12.75" hidden="1" x14ac:dyDescent="0.2">
      <c r="A106" s="233"/>
      <c r="B106" s="227"/>
      <c r="C106" s="227"/>
      <c r="D106" s="227"/>
      <c r="E106" s="227"/>
      <c r="F106" s="227"/>
      <c r="G106" s="227"/>
      <c r="H106" s="227"/>
      <c r="I106" s="227"/>
      <c r="J106" s="227"/>
      <c r="K106" s="227"/>
      <c r="L106" s="227"/>
      <c r="M106" s="227"/>
      <c r="N106" s="227"/>
      <c r="O106" s="227"/>
      <c r="P106" s="227"/>
      <c r="Q106" s="227"/>
      <c r="R106" s="227"/>
      <c r="S106" s="227"/>
      <c r="T106" s="227"/>
      <c r="U106" s="227"/>
      <c r="V106" s="227"/>
      <c r="W106" s="227"/>
      <c r="X106" s="227"/>
      <c r="Y106" s="227"/>
      <c r="Z106" s="227"/>
      <c r="AA106" s="227"/>
      <c r="AB106" s="227"/>
      <c r="AC106" s="227"/>
      <c r="AD106" s="227"/>
      <c r="AE106" s="227"/>
      <c r="AF106" s="227"/>
      <c r="AG106" s="227"/>
      <c r="AH106" s="227"/>
      <c r="AI106" s="227"/>
      <c r="AJ106" s="227"/>
      <c r="AK106" s="227"/>
      <c r="AL106" s="227"/>
      <c r="AM106" s="227"/>
      <c r="AN106" s="227"/>
      <c r="AO106" s="227"/>
      <c r="AP106" s="227"/>
      <c r="AQ106" s="228"/>
      <c r="AR106" s="228"/>
      <c r="AS106" s="228"/>
      <c r="AT106" s="227"/>
      <c r="AU106" s="227"/>
      <c r="AV106" s="227"/>
      <c r="AW106" s="227"/>
      <c r="AX106" s="227"/>
      <c r="AY106" s="227"/>
      <c r="AZ106" s="227"/>
      <c r="BA106" s="227"/>
      <c r="BB106" s="227"/>
      <c r="BC106" s="227"/>
      <c r="BD106" s="227"/>
      <c r="BE106" s="227"/>
      <c r="BF106" s="227"/>
      <c r="BG106" s="227"/>
      <c r="BH106" s="227"/>
      <c r="BI106" s="227"/>
      <c r="BJ106" s="227"/>
      <c r="BK106" s="227"/>
      <c r="BL106" s="227"/>
      <c r="BM106" s="227"/>
      <c r="BN106" s="227"/>
      <c r="BO106" s="227"/>
      <c r="BP106" s="227"/>
      <c r="BQ106" s="227"/>
      <c r="BR106" s="227"/>
      <c r="BS106" s="227"/>
    </row>
    <row r="107" spans="1:71" ht="12.75" hidden="1" x14ac:dyDescent="0.2">
      <c r="A107" s="234"/>
      <c r="B107" s="235">
        <v>2024</v>
      </c>
      <c r="C107" s="235">
        <f>B107+1</f>
        <v>2025</v>
      </c>
      <c r="D107" s="235">
        <f t="shared" ref="D107:AP107" si="36">C107+1</f>
        <v>2026</v>
      </c>
      <c r="E107" s="235">
        <f t="shared" si="36"/>
        <v>2027</v>
      </c>
      <c r="F107" s="235">
        <f t="shared" si="36"/>
        <v>2028</v>
      </c>
      <c r="G107" s="235">
        <f t="shared" si="36"/>
        <v>2029</v>
      </c>
      <c r="H107" s="235">
        <f t="shared" si="36"/>
        <v>2030</v>
      </c>
      <c r="I107" s="235">
        <f t="shared" si="36"/>
        <v>2031</v>
      </c>
      <c r="J107" s="235">
        <f t="shared" si="36"/>
        <v>2032</v>
      </c>
      <c r="K107" s="235">
        <f t="shared" si="36"/>
        <v>2033</v>
      </c>
      <c r="L107" s="235">
        <f t="shared" si="36"/>
        <v>2034</v>
      </c>
      <c r="M107" s="235">
        <f t="shared" si="36"/>
        <v>2035</v>
      </c>
      <c r="N107" s="235">
        <f t="shared" si="36"/>
        <v>2036</v>
      </c>
      <c r="O107" s="235">
        <f t="shared" si="36"/>
        <v>2037</v>
      </c>
      <c r="P107" s="235">
        <f t="shared" si="36"/>
        <v>2038</v>
      </c>
      <c r="Q107" s="235">
        <f t="shared" si="36"/>
        <v>2039</v>
      </c>
      <c r="R107" s="235">
        <f t="shared" si="36"/>
        <v>2040</v>
      </c>
      <c r="S107" s="235">
        <f t="shared" si="36"/>
        <v>2041</v>
      </c>
      <c r="T107" s="235">
        <f t="shared" si="36"/>
        <v>2042</v>
      </c>
      <c r="U107" s="235">
        <f t="shared" si="36"/>
        <v>2043</v>
      </c>
      <c r="V107" s="235">
        <f t="shared" si="36"/>
        <v>2044</v>
      </c>
      <c r="W107" s="235">
        <f t="shared" si="36"/>
        <v>2045</v>
      </c>
      <c r="X107" s="235">
        <f t="shared" si="36"/>
        <v>2046</v>
      </c>
      <c r="Y107" s="235">
        <f t="shared" si="36"/>
        <v>2047</v>
      </c>
      <c r="Z107" s="235">
        <f t="shared" si="36"/>
        <v>2048</v>
      </c>
      <c r="AA107" s="235">
        <f t="shared" si="36"/>
        <v>2049</v>
      </c>
      <c r="AB107" s="235">
        <f t="shared" si="36"/>
        <v>2050</v>
      </c>
      <c r="AC107" s="235">
        <f t="shared" si="36"/>
        <v>2051</v>
      </c>
      <c r="AD107" s="235">
        <f t="shared" si="36"/>
        <v>2052</v>
      </c>
      <c r="AE107" s="235">
        <f t="shared" si="36"/>
        <v>2053</v>
      </c>
      <c r="AF107" s="235">
        <f t="shared" si="36"/>
        <v>2054</v>
      </c>
      <c r="AG107" s="235">
        <f t="shared" si="36"/>
        <v>2055</v>
      </c>
      <c r="AH107" s="235">
        <f t="shared" si="36"/>
        <v>2056</v>
      </c>
      <c r="AI107" s="235">
        <f t="shared" si="36"/>
        <v>2057</v>
      </c>
      <c r="AJ107" s="235">
        <f t="shared" si="36"/>
        <v>2058</v>
      </c>
      <c r="AK107" s="235">
        <f t="shared" si="36"/>
        <v>2059</v>
      </c>
      <c r="AL107" s="235">
        <f t="shared" si="36"/>
        <v>2060</v>
      </c>
      <c r="AM107" s="235">
        <f t="shared" si="36"/>
        <v>2061</v>
      </c>
      <c r="AN107" s="235">
        <f t="shared" si="36"/>
        <v>2062</v>
      </c>
      <c r="AO107" s="235">
        <f t="shared" si="36"/>
        <v>2063</v>
      </c>
      <c r="AP107" s="235">
        <f t="shared" si="36"/>
        <v>2064</v>
      </c>
      <c r="AT107" s="222"/>
      <c r="AU107" s="222"/>
      <c r="AV107" s="222"/>
      <c r="AW107" s="222"/>
      <c r="AX107" s="222"/>
      <c r="AY107" s="222"/>
      <c r="AZ107" s="222"/>
      <c r="BA107" s="222"/>
      <c r="BB107" s="222"/>
      <c r="BC107" s="222"/>
      <c r="BD107" s="222"/>
      <c r="BE107" s="222"/>
      <c r="BF107" s="222"/>
      <c r="BG107" s="222"/>
    </row>
    <row r="108" spans="1:71" ht="12.75" hidden="1" x14ac:dyDescent="0.2">
      <c r="A108" s="394" t="s">
        <v>609</v>
      </c>
      <c r="B108" s="238"/>
      <c r="C108" s="238">
        <f>C111*$B$113*$B$114*1000</f>
        <v>0</v>
      </c>
      <c r="D108" s="238">
        <f t="shared" ref="D108:AP108" si="37">D111*$B$113*$B$114*1000</f>
        <v>0</v>
      </c>
      <c r="E108" s="238">
        <f>E111*$B$113*$B$114*1000</f>
        <v>0</v>
      </c>
      <c r="F108" s="238">
        <f t="shared" si="37"/>
        <v>0</v>
      </c>
      <c r="G108" s="238">
        <f t="shared" si="37"/>
        <v>0</v>
      </c>
      <c r="H108" s="238">
        <f t="shared" si="37"/>
        <v>0</v>
      </c>
      <c r="I108" s="238">
        <f t="shared" si="37"/>
        <v>0</v>
      </c>
      <c r="J108" s="238">
        <f t="shared" si="37"/>
        <v>0</v>
      </c>
      <c r="K108" s="238">
        <f t="shared" si="37"/>
        <v>0</v>
      </c>
      <c r="L108" s="238">
        <f t="shared" si="37"/>
        <v>0</v>
      </c>
      <c r="M108" s="238">
        <f t="shared" si="37"/>
        <v>0</v>
      </c>
      <c r="N108" s="238">
        <f t="shared" si="37"/>
        <v>0</v>
      </c>
      <c r="O108" s="238">
        <f t="shared" si="37"/>
        <v>0</v>
      </c>
      <c r="P108" s="238">
        <f t="shared" si="37"/>
        <v>0</v>
      </c>
      <c r="Q108" s="238">
        <f t="shared" si="37"/>
        <v>0</v>
      </c>
      <c r="R108" s="238">
        <f t="shared" si="37"/>
        <v>0</v>
      </c>
      <c r="S108" s="238">
        <f t="shared" si="37"/>
        <v>0</v>
      </c>
      <c r="T108" s="238">
        <f t="shared" si="37"/>
        <v>0</v>
      </c>
      <c r="U108" s="238">
        <f t="shared" si="37"/>
        <v>0</v>
      </c>
      <c r="V108" s="238">
        <f t="shared" si="37"/>
        <v>0</v>
      </c>
      <c r="W108" s="238">
        <f t="shared" si="37"/>
        <v>0</v>
      </c>
      <c r="X108" s="238">
        <f t="shared" si="37"/>
        <v>0</v>
      </c>
      <c r="Y108" s="238">
        <f t="shared" si="37"/>
        <v>0</v>
      </c>
      <c r="Z108" s="238">
        <f t="shared" si="37"/>
        <v>0</v>
      </c>
      <c r="AA108" s="238">
        <f t="shared" si="37"/>
        <v>0</v>
      </c>
      <c r="AB108" s="238">
        <f t="shared" si="37"/>
        <v>0</v>
      </c>
      <c r="AC108" s="238">
        <f t="shared" si="37"/>
        <v>0</v>
      </c>
      <c r="AD108" s="238">
        <f t="shared" si="37"/>
        <v>0</v>
      </c>
      <c r="AE108" s="238">
        <f t="shared" si="37"/>
        <v>0</v>
      </c>
      <c r="AF108" s="238">
        <f t="shared" si="37"/>
        <v>0</v>
      </c>
      <c r="AG108" s="238">
        <f t="shared" si="37"/>
        <v>0</v>
      </c>
      <c r="AH108" s="238">
        <f t="shared" si="37"/>
        <v>0</v>
      </c>
      <c r="AI108" s="238">
        <f t="shared" si="37"/>
        <v>0</v>
      </c>
      <c r="AJ108" s="238">
        <f t="shared" si="37"/>
        <v>0</v>
      </c>
      <c r="AK108" s="238">
        <f t="shared" si="37"/>
        <v>0</v>
      </c>
      <c r="AL108" s="238">
        <f t="shared" si="37"/>
        <v>0</v>
      </c>
      <c r="AM108" s="238">
        <f t="shared" si="37"/>
        <v>0</v>
      </c>
      <c r="AN108" s="238">
        <f t="shared" si="37"/>
        <v>0</v>
      </c>
      <c r="AO108" s="238">
        <f t="shared" si="37"/>
        <v>0</v>
      </c>
      <c r="AP108" s="238">
        <f t="shared" si="37"/>
        <v>0</v>
      </c>
      <c r="AT108" s="222"/>
      <c r="AU108" s="222"/>
      <c r="AV108" s="222"/>
      <c r="AW108" s="222"/>
      <c r="AX108" s="222"/>
      <c r="AY108" s="222"/>
      <c r="AZ108" s="222"/>
      <c r="BA108" s="222"/>
      <c r="BB108" s="222"/>
      <c r="BC108" s="222"/>
      <c r="BD108" s="222"/>
      <c r="BE108" s="222"/>
      <c r="BF108" s="222"/>
      <c r="BG108" s="222"/>
    </row>
    <row r="109" spans="1:71" ht="25.5" hidden="1" x14ac:dyDescent="0.2">
      <c r="A109" s="394" t="s">
        <v>611</v>
      </c>
      <c r="B109" s="393"/>
      <c r="C109" s="393"/>
      <c r="D109" s="393"/>
      <c r="E109" s="393"/>
      <c r="F109" s="393"/>
      <c r="G109" s="393"/>
      <c r="H109" s="393"/>
      <c r="I109" s="393"/>
      <c r="J109" s="393"/>
      <c r="K109" s="393"/>
      <c r="L109" s="393"/>
      <c r="M109" s="393"/>
      <c r="N109" s="393"/>
      <c r="O109" s="393"/>
      <c r="P109" s="393"/>
      <c r="Q109" s="393"/>
      <c r="R109" s="393"/>
      <c r="S109" s="393"/>
      <c r="T109" s="393"/>
      <c r="U109" s="393"/>
      <c r="V109" s="393"/>
      <c r="W109" s="393"/>
      <c r="X109" s="393"/>
      <c r="Y109" s="393"/>
      <c r="Z109" s="393"/>
      <c r="AA109" s="393"/>
      <c r="AB109" s="393"/>
      <c r="AC109" s="393"/>
      <c r="AD109" s="393"/>
      <c r="AE109" s="393"/>
      <c r="AF109" s="393"/>
      <c r="AG109" s="393"/>
      <c r="AH109" s="393"/>
      <c r="AI109" s="393"/>
      <c r="AJ109" s="393"/>
      <c r="AK109" s="393"/>
      <c r="AL109" s="393"/>
      <c r="AM109" s="393"/>
      <c r="AN109" s="393"/>
      <c r="AO109" s="393"/>
      <c r="AP109" s="393"/>
      <c r="AT109" s="222"/>
      <c r="AU109" s="222"/>
      <c r="AV109" s="222"/>
      <c r="AW109" s="222"/>
      <c r="AX109" s="222"/>
      <c r="AY109" s="222"/>
      <c r="AZ109" s="222"/>
      <c r="BA109" s="222"/>
      <c r="BB109" s="222"/>
      <c r="BC109" s="222"/>
      <c r="BD109" s="222"/>
      <c r="BE109" s="222"/>
      <c r="BF109" s="222"/>
      <c r="BG109" s="222"/>
    </row>
    <row r="110" spans="1:71" ht="25.5" hidden="1" x14ac:dyDescent="0.2">
      <c r="A110" s="394" t="s">
        <v>610</v>
      </c>
      <c r="B110" s="393"/>
      <c r="C110" s="393"/>
      <c r="D110" s="393"/>
      <c r="E110" s="393"/>
      <c r="F110" s="393"/>
      <c r="G110" s="393"/>
      <c r="H110" s="393"/>
      <c r="I110" s="393"/>
      <c r="J110" s="393"/>
      <c r="K110" s="393"/>
      <c r="L110" s="393"/>
      <c r="M110" s="393"/>
      <c r="N110" s="393"/>
      <c r="O110" s="393"/>
      <c r="P110" s="393"/>
      <c r="Q110" s="393"/>
      <c r="R110" s="393"/>
      <c r="S110" s="393"/>
      <c r="T110" s="393"/>
      <c r="U110" s="393"/>
      <c r="V110" s="393"/>
      <c r="W110" s="393"/>
      <c r="X110" s="393"/>
      <c r="Y110" s="393"/>
      <c r="Z110" s="393"/>
      <c r="AA110" s="393"/>
      <c r="AB110" s="393"/>
      <c r="AC110" s="393"/>
      <c r="AD110" s="393"/>
      <c r="AE110" s="393"/>
      <c r="AF110" s="393"/>
      <c r="AG110" s="393"/>
      <c r="AH110" s="393"/>
      <c r="AI110" s="393"/>
      <c r="AJ110" s="393"/>
      <c r="AK110" s="393"/>
      <c r="AL110" s="393"/>
      <c r="AM110" s="393"/>
      <c r="AN110" s="393"/>
      <c r="AO110" s="393"/>
      <c r="AP110" s="393"/>
      <c r="AT110" s="222"/>
      <c r="AU110" s="222"/>
      <c r="AV110" s="222"/>
      <c r="AW110" s="222"/>
      <c r="AX110" s="222"/>
      <c r="AY110" s="222"/>
      <c r="AZ110" s="222"/>
      <c r="BA110" s="222"/>
      <c r="BB110" s="222"/>
      <c r="BC110" s="222"/>
      <c r="BD110" s="222"/>
      <c r="BE110" s="222"/>
      <c r="BF110" s="222"/>
      <c r="BG110" s="222"/>
    </row>
    <row r="111" spans="1:71" ht="12.75" hidden="1" x14ac:dyDescent="0.2">
      <c r="A111" s="237" t="s">
        <v>499</v>
      </c>
      <c r="B111" s="236"/>
      <c r="C111" s="236">
        <f>B111+$I$123*C115</f>
        <v>0</v>
      </c>
      <c r="D111" s="236">
        <f>C111+$I$123*D115</f>
        <v>0</v>
      </c>
      <c r="E111" s="236">
        <f t="shared" ref="E111:AP111" si="38">D111+$I$123*E115</f>
        <v>0</v>
      </c>
      <c r="F111" s="236">
        <f t="shared" si="38"/>
        <v>0</v>
      </c>
      <c r="G111" s="236">
        <f t="shared" si="38"/>
        <v>0</v>
      </c>
      <c r="H111" s="236">
        <f t="shared" si="38"/>
        <v>0</v>
      </c>
      <c r="I111" s="236">
        <f t="shared" si="38"/>
        <v>0</v>
      </c>
      <c r="J111" s="236">
        <f t="shared" si="38"/>
        <v>0</v>
      </c>
      <c r="K111" s="236">
        <f t="shared" si="38"/>
        <v>0</v>
      </c>
      <c r="L111" s="236">
        <f t="shared" si="38"/>
        <v>0</v>
      </c>
      <c r="M111" s="236">
        <f t="shared" si="38"/>
        <v>0</v>
      </c>
      <c r="N111" s="236">
        <f t="shared" si="38"/>
        <v>0</v>
      </c>
      <c r="O111" s="236">
        <f t="shared" si="38"/>
        <v>0</v>
      </c>
      <c r="P111" s="236">
        <f t="shared" si="38"/>
        <v>0</v>
      </c>
      <c r="Q111" s="236">
        <f t="shared" si="38"/>
        <v>0</v>
      </c>
      <c r="R111" s="236">
        <f t="shared" si="38"/>
        <v>0</v>
      </c>
      <c r="S111" s="236">
        <f t="shared" si="38"/>
        <v>0</v>
      </c>
      <c r="T111" s="236">
        <f t="shared" si="38"/>
        <v>0</v>
      </c>
      <c r="U111" s="236">
        <f t="shared" si="38"/>
        <v>0</v>
      </c>
      <c r="V111" s="236">
        <f t="shared" si="38"/>
        <v>0</v>
      </c>
      <c r="W111" s="236">
        <f t="shared" si="38"/>
        <v>0</v>
      </c>
      <c r="X111" s="236">
        <f t="shared" si="38"/>
        <v>0</v>
      </c>
      <c r="Y111" s="236">
        <f t="shared" si="38"/>
        <v>0</v>
      </c>
      <c r="Z111" s="236">
        <f t="shared" si="38"/>
        <v>0</v>
      </c>
      <c r="AA111" s="236">
        <f t="shared" si="38"/>
        <v>0</v>
      </c>
      <c r="AB111" s="236">
        <f t="shared" si="38"/>
        <v>0</v>
      </c>
      <c r="AC111" s="236">
        <f t="shared" si="38"/>
        <v>0</v>
      </c>
      <c r="AD111" s="236">
        <f t="shared" si="38"/>
        <v>0</v>
      </c>
      <c r="AE111" s="236">
        <f t="shared" si="38"/>
        <v>0</v>
      </c>
      <c r="AF111" s="236">
        <f t="shared" si="38"/>
        <v>0</v>
      </c>
      <c r="AG111" s="236">
        <f t="shared" si="38"/>
        <v>0</v>
      </c>
      <c r="AH111" s="236">
        <f t="shared" si="38"/>
        <v>0</v>
      </c>
      <c r="AI111" s="236">
        <f t="shared" si="38"/>
        <v>0</v>
      </c>
      <c r="AJ111" s="236">
        <f t="shared" si="38"/>
        <v>0</v>
      </c>
      <c r="AK111" s="236">
        <f t="shared" si="38"/>
        <v>0</v>
      </c>
      <c r="AL111" s="236">
        <f t="shared" si="38"/>
        <v>0</v>
      </c>
      <c r="AM111" s="236">
        <f t="shared" si="38"/>
        <v>0</v>
      </c>
      <c r="AN111" s="236">
        <f t="shared" si="38"/>
        <v>0</v>
      </c>
      <c r="AO111" s="236">
        <f t="shared" si="38"/>
        <v>0</v>
      </c>
      <c r="AP111" s="236">
        <f t="shared" si="38"/>
        <v>0</v>
      </c>
      <c r="AT111" s="222"/>
      <c r="AU111" s="222"/>
      <c r="AV111" s="222"/>
      <c r="AW111" s="222"/>
      <c r="AX111" s="222"/>
      <c r="AY111" s="222"/>
      <c r="AZ111" s="222"/>
      <c r="BA111" s="222"/>
      <c r="BB111" s="222"/>
      <c r="BC111" s="222"/>
      <c r="BD111" s="222"/>
      <c r="BE111" s="222"/>
      <c r="BF111" s="222"/>
      <c r="BG111" s="222"/>
    </row>
    <row r="112" spans="1:71" ht="12.75" hidden="1" x14ac:dyDescent="0.2">
      <c r="A112" s="237" t="s">
        <v>500</v>
      </c>
      <c r="B112" s="239">
        <v>0.93</v>
      </c>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c r="AT112" s="222"/>
      <c r="AU112" s="222"/>
      <c r="AV112" s="222"/>
      <c r="AW112" s="222"/>
      <c r="AX112" s="222"/>
      <c r="AY112" s="222"/>
      <c r="AZ112" s="222"/>
      <c r="BA112" s="222"/>
      <c r="BB112" s="222"/>
      <c r="BC112" s="222"/>
      <c r="BD112" s="222"/>
      <c r="BE112" s="222"/>
      <c r="BF112" s="222"/>
      <c r="BG112" s="222"/>
    </row>
    <row r="113" spans="1:71" ht="12.75" hidden="1" x14ac:dyDescent="0.2">
      <c r="A113" s="237" t="s">
        <v>501</v>
      </c>
      <c r="B113" s="239">
        <v>4380</v>
      </c>
      <c r="C113" s="236"/>
      <c r="D113" s="236"/>
      <c r="E113" s="236"/>
      <c r="F113" s="236"/>
      <c r="G113" s="236"/>
      <c r="H113" s="236"/>
      <c r="I113" s="236"/>
      <c r="J113" s="236"/>
      <c r="K113" s="236"/>
      <c r="L113" s="236"/>
      <c r="M113" s="236"/>
      <c r="N113" s="236"/>
      <c r="O113" s="236"/>
      <c r="P113" s="236"/>
      <c r="Q113" s="236"/>
      <c r="R113" s="236"/>
      <c r="S113" s="236"/>
      <c r="T113" s="236"/>
      <c r="U113" s="236"/>
      <c r="V113" s="236"/>
      <c r="W113" s="236"/>
      <c r="X113" s="236"/>
      <c r="Y113" s="236"/>
      <c r="Z113" s="236"/>
      <c r="AA113" s="236"/>
      <c r="AB113" s="236"/>
      <c r="AC113" s="236"/>
      <c r="AD113" s="236"/>
      <c r="AE113" s="236"/>
      <c r="AF113" s="236"/>
      <c r="AG113" s="236"/>
      <c r="AH113" s="236"/>
      <c r="AI113" s="236"/>
      <c r="AJ113" s="236"/>
      <c r="AK113" s="236"/>
      <c r="AL113" s="236"/>
      <c r="AM113" s="236"/>
      <c r="AN113" s="236"/>
      <c r="AO113" s="236"/>
      <c r="AP113" s="236"/>
      <c r="AT113" s="222"/>
      <c r="AU113" s="222"/>
      <c r="AV113" s="222"/>
      <c r="AW113" s="222"/>
      <c r="AX113" s="222"/>
      <c r="AY113" s="222"/>
      <c r="AZ113" s="222"/>
      <c r="BA113" s="222"/>
      <c r="BB113" s="222"/>
      <c r="BC113" s="222"/>
      <c r="BD113" s="222"/>
      <c r="BE113" s="222"/>
      <c r="BF113" s="222"/>
      <c r="BG113" s="222"/>
    </row>
    <row r="114" spans="1:71" ht="12.75" hidden="1" x14ac:dyDescent="0.2">
      <c r="A114" s="390" t="s">
        <v>608</v>
      </c>
      <c r="B114" s="557">
        <v>2449.0500000000002</v>
      </c>
      <c r="C114" s="557">
        <v>2750.9</v>
      </c>
      <c r="D114" s="557">
        <v>3022.14</v>
      </c>
      <c r="E114" s="557">
        <v>3178.91</v>
      </c>
      <c r="F114" s="557">
        <v>3307.64</v>
      </c>
      <c r="G114" s="557">
        <v>3439.95</v>
      </c>
      <c r="H114" s="391">
        <f>G114</f>
        <v>3439.95</v>
      </c>
      <c r="I114" s="391">
        <f t="shared" ref="I114:BA114" si="39">H114</f>
        <v>3439.95</v>
      </c>
      <c r="J114" s="391">
        <f t="shared" si="39"/>
        <v>3439.95</v>
      </c>
      <c r="K114" s="391">
        <f t="shared" si="39"/>
        <v>3439.95</v>
      </c>
      <c r="L114" s="391">
        <f t="shared" si="39"/>
        <v>3439.95</v>
      </c>
      <c r="M114" s="391">
        <f t="shared" si="39"/>
        <v>3439.95</v>
      </c>
      <c r="N114" s="391">
        <f t="shared" si="39"/>
        <v>3439.95</v>
      </c>
      <c r="O114" s="391">
        <f t="shared" si="39"/>
        <v>3439.95</v>
      </c>
      <c r="P114" s="391">
        <f t="shared" si="39"/>
        <v>3439.95</v>
      </c>
      <c r="Q114" s="391">
        <f t="shared" si="39"/>
        <v>3439.95</v>
      </c>
      <c r="R114" s="391">
        <f t="shared" si="39"/>
        <v>3439.95</v>
      </c>
      <c r="S114" s="391">
        <f t="shared" si="39"/>
        <v>3439.95</v>
      </c>
      <c r="T114" s="391">
        <f t="shared" si="39"/>
        <v>3439.95</v>
      </c>
      <c r="U114" s="391">
        <f t="shared" si="39"/>
        <v>3439.95</v>
      </c>
      <c r="V114" s="391">
        <f t="shared" si="39"/>
        <v>3439.95</v>
      </c>
      <c r="W114" s="391">
        <f t="shared" si="39"/>
        <v>3439.95</v>
      </c>
      <c r="X114" s="391">
        <f t="shared" si="39"/>
        <v>3439.95</v>
      </c>
      <c r="Y114" s="391">
        <f t="shared" si="39"/>
        <v>3439.95</v>
      </c>
      <c r="Z114" s="391">
        <f t="shared" si="39"/>
        <v>3439.95</v>
      </c>
      <c r="AA114" s="391">
        <f t="shared" si="39"/>
        <v>3439.95</v>
      </c>
      <c r="AB114" s="391">
        <f t="shared" si="39"/>
        <v>3439.95</v>
      </c>
      <c r="AC114" s="391">
        <f t="shared" si="39"/>
        <v>3439.95</v>
      </c>
      <c r="AD114" s="391">
        <f t="shared" si="39"/>
        <v>3439.95</v>
      </c>
      <c r="AE114" s="391">
        <f t="shared" si="39"/>
        <v>3439.95</v>
      </c>
      <c r="AF114" s="391">
        <f t="shared" si="39"/>
        <v>3439.95</v>
      </c>
      <c r="AG114" s="391">
        <f t="shared" si="39"/>
        <v>3439.95</v>
      </c>
      <c r="AH114" s="391">
        <f t="shared" si="39"/>
        <v>3439.95</v>
      </c>
      <c r="AI114" s="391">
        <f t="shared" si="39"/>
        <v>3439.95</v>
      </c>
      <c r="AJ114" s="391">
        <f t="shared" si="39"/>
        <v>3439.95</v>
      </c>
      <c r="AK114" s="391">
        <f t="shared" si="39"/>
        <v>3439.95</v>
      </c>
      <c r="AL114" s="391">
        <f t="shared" si="39"/>
        <v>3439.95</v>
      </c>
      <c r="AM114" s="391">
        <f t="shared" si="39"/>
        <v>3439.95</v>
      </c>
      <c r="AN114" s="391">
        <f t="shared" si="39"/>
        <v>3439.95</v>
      </c>
      <c r="AO114" s="391">
        <f t="shared" si="39"/>
        <v>3439.95</v>
      </c>
      <c r="AP114" s="391">
        <f t="shared" si="39"/>
        <v>3439.95</v>
      </c>
      <c r="AQ114" s="391">
        <f t="shared" si="39"/>
        <v>3439.95</v>
      </c>
      <c r="AR114" s="391">
        <f t="shared" si="39"/>
        <v>3439.95</v>
      </c>
      <c r="AS114" s="391">
        <f t="shared" si="39"/>
        <v>3439.95</v>
      </c>
      <c r="AT114" s="391">
        <f t="shared" si="39"/>
        <v>3439.95</v>
      </c>
      <c r="AU114" s="391">
        <f t="shared" si="39"/>
        <v>3439.95</v>
      </c>
      <c r="AV114" s="391">
        <f t="shared" si="39"/>
        <v>3439.95</v>
      </c>
      <c r="AW114" s="391">
        <f t="shared" si="39"/>
        <v>3439.95</v>
      </c>
      <c r="AX114" s="391">
        <f t="shared" si="39"/>
        <v>3439.95</v>
      </c>
      <c r="AY114" s="391">
        <f t="shared" si="39"/>
        <v>3439.95</v>
      </c>
      <c r="AZ114" s="222"/>
      <c r="BA114" s="222"/>
      <c r="BB114" s="222"/>
      <c r="BC114" s="222"/>
      <c r="BD114" s="222"/>
      <c r="BE114" s="222"/>
      <c r="BF114" s="222"/>
      <c r="BG114" s="222"/>
    </row>
    <row r="115" spans="1:71" ht="15" hidden="1" x14ac:dyDescent="0.2">
      <c r="A115" s="240" t="s">
        <v>502</v>
      </c>
      <c r="B115" s="241">
        <v>0</v>
      </c>
      <c r="C115" s="242">
        <v>0.33</v>
      </c>
      <c r="D115" s="242">
        <v>0.33</v>
      </c>
      <c r="E115" s="242">
        <v>0.34</v>
      </c>
      <c r="F115" s="241">
        <v>0</v>
      </c>
      <c r="G115" s="241">
        <v>0</v>
      </c>
      <c r="H115" s="241">
        <v>0</v>
      </c>
      <c r="I115" s="241">
        <v>0</v>
      </c>
      <c r="J115" s="241">
        <v>0</v>
      </c>
      <c r="K115" s="241">
        <v>0</v>
      </c>
      <c r="L115" s="241">
        <v>0</v>
      </c>
      <c r="M115" s="241">
        <v>0</v>
      </c>
      <c r="N115" s="241">
        <v>0</v>
      </c>
      <c r="O115" s="241">
        <v>0</v>
      </c>
      <c r="P115" s="241">
        <v>0</v>
      </c>
      <c r="Q115" s="241">
        <v>0</v>
      </c>
      <c r="R115" s="241">
        <v>0</v>
      </c>
      <c r="S115" s="241">
        <v>0</v>
      </c>
      <c r="T115" s="241">
        <v>0</v>
      </c>
      <c r="U115" s="241">
        <v>0</v>
      </c>
      <c r="V115" s="241">
        <v>0</v>
      </c>
      <c r="W115" s="241">
        <v>0</v>
      </c>
      <c r="X115" s="241">
        <v>0</v>
      </c>
      <c r="Y115" s="241">
        <v>0</v>
      </c>
      <c r="Z115" s="241">
        <v>0</v>
      </c>
      <c r="AA115" s="241">
        <v>0</v>
      </c>
      <c r="AB115" s="241">
        <v>0</v>
      </c>
      <c r="AC115" s="241">
        <v>0</v>
      </c>
      <c r="AD115" s="241">
        <v>0</v>
      </c>
      <c r="AE115" s="241">
        <v>0</v>
      </c>
      <c r="AF115" s="241">
        <v>0</v>
      </c>
      <c r="AG115" s="241">
        <v>0</v>
      </c>
      <c r="AH115" s="241">
        <v>0</v>
      </c>
      <c r="AI115" s="241">
        <v>0</v>
      </c>
      <c r="AJ115" s="241">
        <v>0</v>
      </c>
      <c r="AK115" s="241">
        <v>0</v>
      </c>
      <c r="AL115" s="241">
        <v>0</v>
      </c>
      <c r="AM115" s="241">
        <v>0</v>
      </c>
      <c r="AN115" s="241">
        <v>0</v>
      </c>
      <c r="AO115" s="241">
        <v>0</v>
      </c>
      <c r="AP115" s="241">
        <v>0</v>
      </c>
      <c r="AT115" s="222"/>
      <c r="AU115" s="222"/>
      <c r="AV115" s="222"/>
      <c r="AW115" s="222"/>
      <c r="AX115" s="222"/>
      <c r="AY115" s="222"/>
      <c r="AZ115" s="222"/>
      <c r="BA115" s="222"/>
      <c r="BB115" s="222"/>
      <c r="BC115" s="222"/>
      <c r="BD115" s="222"/>
      <c r="BE115" s="222"/>
      <c r="BF115" s="222"/>
      <c r="BG115" s="222"/>
    </row>
    <row r="116" spans="1:71" ht="12.75" hidden="1" x14ac:dyDescent="0.2">
      <c r="A116" s="233"/>
      <c r="B116" s="227"/>
      <c r="C116" s="227"/>
      <c r="D116" s="227"/>
      <c r="E116" s="227"/>
      <c r="F116" s="227"/>
      <c r="G116" s="227"/>
      <c r="H116" s="227"/>
      <c r="I116" s="227"/>
      <c r="J116" s="227"/>
      <c r="K116" s="227"/>
      <c r="L116" s="227"/>
      <c r="M116" s="227"/>
      <c r="N116" s="227"/>
      <c r="O116" s="227"/>
      <c r="P116" s="227"/>
      <c r="Q116" s="227"/>
      <c r="R116" s="227"/>
      <c r="S116" s="227"/>
      <c r="T116" s="227"/>
      <c r="U116" s="227"/>
      <c r="V116" s="227"/>
      <c r="W116" s="227"/>
      <c r="X116" s="227"/>
      <c r="Y116" s="227"/>
      <c r="Z116" s="227"/>
      <c r="AA116" s="227"/>
      <c r="AB116" s="227"/>
      <c r="AC116" s="227"/>
      <c r="AD116" s="227"/>
      <c r="AE116" s="227"/>
      <c r="AF116" s="227"/>
      <c r="AG116" s="227"/>
      <c r="AH116" s="227"/>
      <c r="AI116" s="227"/>
      <c r="AJ116" s="227"/>
      <c r="AK116" s="227"/>
      <c r="AL116" s="227"/>
      <c r="AM116" s="227"/>
      <c r="AN116" s="227"/>
      <c r="AO116" s="227"/>
      <c r="AP116" s="227"/>
      <c r="AQ116" s="228"/>
      <c r="AR116" s="228"/>
      <c r="AS116" s="228"/>
      <c r="AT116" s="227"/>
      <c r="AU116" s="227"/>
      <c r="AV116" s="227"/>
      <c r="AW116" s="227"/>
      <c r="AX116" s="227"/>
      <c r="AY116" s="227"/>
      <c r="AZ116" s="222"/>
      <c r="BA116" s="222"/>
      <c r="BB116" s="227"/>
      <c r="BC116" s="227"/>
      <c r="BD116" s="227"/>
      <c r="BE116" s="227"/>
      <c r="BF116" s="227"/>
      <c r="BG116" s="227"/>
      <c r="BH116" s="227"/>
      <c r="BI116" s="227"/>
      <c r="BJ116" s="227"/>
      <c r="BK116" s="227"/>
      <c r="BL116" s="227"/>
      <c r="BM116" s="227"/>
      <c r="BN116" s="227"/>
      <c r="BO116" s="227"/>
      <c r="BP116" s="227"/>
      <c r="BQ116" s="227"/>
      <c r="BR116" s="227"/>
      <c r="BS116" s="227"/>
    </row>
    <row r="117" spans="1:71" ht="12.75" hidden="1" x14ac:dyDescent="0.2">
      <c r="A117" s="233"/>
      <c r="B117" s="227"/>
      <c r="C117" s="227"/>
      <c r="D117" s="227"/>
      <c r="E117" s="227"/>
      <c r="F117" s="227"/>
      <c r="G117" s="227"/>
      <c r="H117" s="227"/>
      <c r="I117" s="227"/>
      <c r="J117" s="227"/>
      <c r="K117" s="227"/>
      <c r="L117" s="227"/>
      <c r="M117" s="227"/>
      <c r="N117" s="227"/>
      <c r="O117" s="227"/>
      <c r="P117" s="227"/>
      <c r="Q117" s="227"/>
      <c r="R117" s="227"/>
      <c r="S117" s="227"/>
      <c r="T117" s="227"/>
      <c r="U117" s="227"/>
      <c r="V117" s="227"/>
      <c r="W117" s="227"/>
      <c r="X117" s="227"/>
      <c r="Y117" s="227"/>
      <c r="Z117" s="227"/>
      <c r="AA117" s="227"/>
      <c r="AB117" s="227"/>
      <c r="AC117" s="227"/>
      <c r="AD117" s="227"/>
      <c r="AE117" s="227"/>
      <c r="AF117" s="227"/>
      <c r="AG117" s="227"/>
      <c r="AH117" s="227"/>
      <c r="AI117" s="227"/>
      <c r="AJ117" s="227"/>
      <c r="AK117" s="227"/>
      <c r="AL117" s="227"/>
      <c r="AM117" s="227"/>
      <c r="AN117" s="227"/>
      <c r="AO117" s="227"/>
      <c r="AP117" s="227"/>
      <c r="AQ117" s="228"/>
      <c r="AR117" s="228"/>
      <c r="AS117" s="228"/>
      <c r="AT117" s="227"/>
      <c r="AU117" s="227"/>
      <c r="AV117" s="227"/>
      <c r="AW117" s="227"/>
      <c r="AX117" s="227"/>
      <c r="AY117" s="227"/>
      <c r="AZ117" s="227"/>
      <c r="BA117" s="227"/>
      <c r="BB117" s="227"/>
      <c r="BC117" s="227"/>
      <c r="BD117" s="227"/>
      <c r="BE117" s="227"/>
      <c r="BF117" s="227"/>
      <c r="BG117" s="227"/>
      <c r="BH117" s="227"/>
      <c r="BI117" s="227"/>
      <c r="BJ117" s="227"/>
      <c r="BK117" s="227"/>
      <c r="BL117" s="227"/>
      <c r="BM117" s="227"/>
      <c r="BN117" s="227"/>
      <c r="BO117" s="227"/>
      <c r="BP117" s="227"/>
      <c r="BQ117" s="227"/>
      <c r="BR117" s="227"/>
      <c r="BS117" s="227"/>
    </row>
    <row r="118" spans="1:71" ht="12.75" hidden="1" x14ac:dyDescent="0.2">
      <c r="A118" s="234"/>
      <c r="B118" s="489" t="s">
        <v>503</v>
      </c>
      <c r="C118" s="490"/>
      <c r="D118" s="489" t="s">
        <v>504</v>
      </c>
      <c r="E118" s="490"/>
      <c r="F118" s="234"/>
      <c r="G118" s="234"/>
      <c r="H118" s="234"/>
      <c r="I118" s="234"/>
      <c r="J118" s="234"/>
      <c r="K118" s="227"/>
      <c r="L118" s="227"/>
      <c r="M118" s="227"/>
      <c r="N118" s="227"/>
      <c r="O118" s="227"/>
      <c r="P118" s="227"/>
      <c r="Q118" s="227"/>
      <c r="R118" s="227"/>
      <c r="S118" s="227"/>
      <c r="T118" s="227"/>
      <c r="U118" s="227"/>
      <c r="V118" s="227"/>
      <c r="W118" s="227"/>
      <c r="X118" s="227"/>
      <c r="Y118" s="227"/>
      <c r="Z118" s="227"/>
      <c r="AA118" s="227"/>
      <c r="AB118" s="227"/>
      <c r="AC118" s="227"/>
      <c r="AD118" s="227"/>
      <c r="AE118" s="227"/>
      <c r="AF118" s="227"/>
      <c r="AG118" s="227"/>
      <c r="AH118" s="227"/>
      <c r="AI118" s="227"/>
      <c r="AJ118" s="227"/>
      <c r="AK118" s="227"/>
      <c r="AL118" s="227"/>
      <c r="AM118" s="227"/>
      <c r="AN118" s="227"/>
      <c r="AO118" s="227"/>
      <c r="AP118" s="227"/>
      <c r="AQ118" s="228"/>
      <c r="AR118" s="228"/>
      <c r="AS118" s="228"/>
      <c r="AT118" s="227"/>
      <c r="AU118" s="227"/>
      <c r="AV118" s="227"/>
      <c r="AW118" s="227"/>
      <c r="AX118" s="227"/>
      <c r="AY118" s="227"/>
      <c r="AZ118" s="227"/>
      <c r="BA118" s="227"/>
      <c r="BB118" s="227"/>
      <c r="BC118" s="227"/>
      <c r="BD118" s="227"/>
      <c r="BE118" s="227"/>
      <c r="BF118" s="227"/>
      <c r="BG118" s="227"/>
      <c r="BH118" s="227"/>
      <c r="BI118" s="227"/>
      <c r="BJ118" s="227"/>
      <c r="BK118" s="227"/>
      <c r="BL118" s="227"/>
      <c r="BM118" s="227"/>
      <c r="BN118" s="227"/>
      <c r="BO118" s="227"/>
      <c r="BP118" s="227"/>
      <c r="BQ118" s="227"/>
      <c r="BR118" s="227"/>
      <c r="BS118" s="227"/>
    </row>
    <row r="119" spans="1:71" ht="12.75" hidden="1" x14ac:dyDescent="0.2">
      <c r="A119" s="237" t="s">
        <v>505</v>
      </c>
      <c r="B119" s="243"/>
      <c r="C119" s="234" t="s">
        <v>506</v>
      </c>
      <c r="D119" s="243"/>
      <c r="E119" s="234" t="s">
        <v>506</v>
      </c>
      <c r="F119" s="234"/>
      <c r="G119" s="234"/>
      <c r="H119" s="234"/>
      <c r="I119" s="234"/>
      <c r="J119" s="234"/>
      <c r="K119" s="227"/>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7"/>
      <c r="AI119" s="227"/>
      <c r="AJ119" s="227"/>
      <c r="AK119" s="227"/>
      <c r="AL119" s="227"/>
      <c r="AM119" s="227"/>
      <c r="AN119" s="227"/>
      <c r="AO119" s="227"/>
      <c r="AP119" s="227"/>
      <c r="AQ119" s="228"/>
      <c r="AR119" s="228"/>
      <c r="AS119" s="228"/>
      <c r="AT119" s="227"/>
      <c r="AU119" s="227"/>
      <c r="AV119" s="227"/>
      <c r="AW119" s="227"/>
      <c r="AX119" s="227"/>
      <c r="AY119" s="227"/>
      <c r="AZ119" s="227"/>
      <c r="BA119" s="227"/>
      <c r="BB119" s="227"/>
      <c r="BC119" s="227"/>
      <c r="BD119" s="227"/>
      <c r="BE119" s="227"/>
      <c r="BF119" s="227"/>
      <c r="BG119" s="227"/>
      <c r="BH119" s="227"/>
      <c r="BI119" s="227"/>
      <c r="BJ119" s="227"/>
      <c r="BK119" s="227"/>
      <c r="BL119" s="227"/>
      <c r="BM119" s="227"/>
      <c r="BN119" s="227"/>
      <c r="BO119" s="227"/>
      <c r="BP119" s="227"/>
      <c r="BQ119" s="227"/>
      <c r="BR119" s="227"/>
      <c r="BS119" s="227"/>
    </row>
    <row r="120" spans="1:71" ht="12.75" hidden="1" x14ac:dyDescent="0.2">
      <c r="A120" s="392" t="s">
        <v>612</v>
      </c>
      <c r="B120" s="395"/>
      <c r="C120" s="396"/>
      <c r="D120" s="395"/>
      <c r="E120" s="396" t="s">
        <v>613</v>
      </c>
      <c r="F120" s="396"/>
      <c r="G120" s="396"/>
      <c r="H120" s="396"/>
      <c r="I120" s="396"/>
      <c r="J120" s="396"/>
      <c r="K120" s="227"/>
      <c r="L120" s="227"/>
      <c r="M120" s="227"/>
      <c r="N120" s="227"/>
      <c r="O120" s="227"/>
      <c r="P120" s="227"/>
      <c r="Q120" s="227"/>
      <c r="R120" s="227"/>
      <c r="S120" s="227"/>
      <c r="T120" s="227"/>
      <c r="U120" s="227"/>
      <c r="V120" s="227"/>
      <c r="W120" s="227"/>
      <c r="X120" s="227"/>
      <c r="Y120" s="227"/>
      <c r="Z120" s="227"/>
      <c r="AA120" s="227"/>
      <c r="AB120" s="227"/>
      <c r="AC120" s="227"/>
      <c r="AD120" s="227"/>
      <c r="AE120" s="227"/>
      <c r="AF120" s="227"/>
      <c r="AG120" s="227"/>
      <c r="AH120" s="227"/>
      <c r="AI120" s="227"/>
      <c r="AJ120" s="227"/>
      <c r="AK120" s="227"/>
      <c r="AL120" s="227"/>
      <c r="AM120" s="227"/>
      <c r="AN120" s="227"/>
      <c r="AO120" s="227"/>
      <c r="AP120" s="227"/>
      <c r="AQ120" s="228"/>
      <c r="AR120" s="228"/>
      <c r="AS120" s="228"/>
      <c r="AT120" s="227"/>
      <c r="AU120" s="227"/>
      <c r="AV120" s="227"/>
      <c r="AW120" s="227"/>
      <c r="AX120" s="227"/>
      <c r="AY120" s="227"/>
      <c r="AZ120" s="227"/>
      <c r="BA120" s="227"/>
      <c r="BB120" s="227"/>
      <c r="BC120" s="227"/>
      <c r="BD120" s="227"/>
      <c r="BE120" s="227"/>
      <c r="BF120" s="227"/>
      <c r="BG120" s="227"/>
      <c r="BH120" s="227"/>
      <c r="BI120" s="227"/>
      <c r="BJ120" s="227"/>
      <c r="BK120" s="227"/>
      <c r="BL120" s="227"/>
      <c r="BM120" s="227"/>
      <c r="BN120" s="227"/>
      <c r="BO120" s="227"/>
      <c r="BP120" s="227"/>
      <c r="BQ120" s="227"/>
      <c r="BR120" s="227"/>
      <c r="BS120" s="227"/>
    </row>
    <row r="121" spans="1:71" ht="25.5" hidden="1" x14ac:dyDescent="0.2">
      <c r="A121" s="237" t="s">
        <v>505</v>
      </c>
      <c r="B121" s="234">
        <f>$B$112*B119</f>
        <v>0</v>
      </c>
      <c r="C121" s="234" t="s">
        <v>125</v>
      </c>
      <c r="D121" s="234">
        <f>$B$112*D119</f>
        <v>0</v>
      </c>
      <c r="E121" s="234" t="s">
        <v>125</v>
      </c>
      <c r="F121" s="237" t="s">
        <v>507</v>
      </c>
      <c r="G121" s="234">
        <f>D119-B119</f>
        <v>0</v>
      </c>
      <c r="H121" s="234" t="s">
        <v>506</v>
      </c>
      <c r="I121" s="244">
        <f>$B$112*G121</f>
        <v>0</v>
      </c>
      <c r="J121" s="234" t="s">
        <v>125</v>
      </c>
      <c r="K121" s="227"/>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7"/>
      <c r="AI121" s="227"/>
      <c r="AJ121" s="227"/>
      <c r="AK121" s="227"/>
      <c r="AL121" s="227"/>
      <c r="AM121" s="227"/>
      <c r="AN121" s="227"/>
      <c r="AO121" s="227"/>
      <c r="AP121" s="227"/>
      <c r="AQ121" s="228"/>
      <c r="AR121" s="228"/>
      <c r="AS121" s="228"/>
      <c r="AT121" s="227"/>
      <c r="AU121" s="227"/>
      <c r="AV121" s="227"/>
      <c r="AW121" s="227"/>
      <c r="AX121" s="227"/>
      <c r="AY121" s="227"/>
      <c r="AZ121" s="227"/>
      <c r="BA121" s="227"/>
      <c r="BB121" s="227"/>
      <c r="BC121" s="227"/>
      <c r="BD121" s="227"/>
      <c r="BE121" s="227"/>
      <c r="BF121" s="227"/>
      <c r="BG121" s="227"/>
      <c r="BH121" s="227"/>
      <c r="BI121" s="227"/>
      <c r="BJ121" s="227"/>
      <c r="BK121" s="227"/>
      <c r="BL121" s="227"/>
      <c r="BM121" s="227"/>
      <c r="BN121" s="227"/>
      <c r="BO121" s="227"/>
      <c r="BP121" s="227"/>
      <c r="BQ121" s="227"/>
      <c r="BR121" s="227"/>
      <c r="BS121" s="227"/>
    </row>
    <row r="122" spans="1:71" ht="25.5" hidden="1" x14ac:dyDescent="0.2">
      <c r="A122" s="234"/>
      <c r="B122" s="234"/>
      <c r="C122" s="234"/>
      <c r="D122" s="234"/>
      <c r="E122" s="234"/>
      <c r="F122" s="237" t="s">
        <v>508</v>
      </c>
      <c r="G122" s="234">
        <f>I122/$B$112</f>
        <v>0</v>
      </c>
      <c r="H122" s="234" t="s">
        <v>506</v>
      </c>
      <c r="I122" s="243"/>
      <c r="J122" s="234" t="s">
        <v>125</v>
      </c>
      <c r="K122" s="227"/>
      <c r="L122" s="227"/>
      <c r="M122" s="227"/>
      <c r="N122" s="227"/>
      <c r="O122" s="227"/>
      <c r="P122" s="227"/>
      <c r="Q122" s="227"/>
      <c r="R122" s="227"/>
      <c r="S122" s="227"/>
      <c r="T122" s="227"/>
      <c r="U122" s="227"/>
      <c r="V122" s="227"/>
      <c r="W122" s="227"/>
      <c r="X122" s="227"/>
      <c r="Y122" s="227"/>
      <c r="Z122" s="227"/>
      <c r="AA122" s="227"/>
      <c r="AB122" s="227"/>
      <c r="AC122" s="227"/>
      <c r="AD122" s="227"/>
      <c r="AE122" s="227"/>
      <c r="AF122" s="227"/>
      <c r="AG122" s="227"/>
      <c r="AH122" s="227"/>
      <c r="AI122" s="227"/>
      <c r="AJ122" s="227"/>
      <c r="AK122" s="227"/>
      <c r="AL122" s="227"/>
      <c r="AM122" s="227"/>
      <c r="AN122" s="227"/>
      <c r="AO122" s="227"/>
      <c r="AP122" s="227"/>
      <c r="AQ122" s="228"/>
      <c r="AR122" s="228"/>
      <c r="AS122" s="228"/>
      <c r="AT122" s="227"/>
      <c r="AU122" s="227"/>
      <c r="AV122" s="227"/>
      <c r="AW122" s="227"/>
      <c r="AX122" s="227"/>
      <c r="AY122" s="227"/>
      <c r="AZ122" s="227"/>
      <c r="BA122" s="227"/>
      <c r="BB122" s="227"/>
      <c r="BC122" s="227"/>
      <c r="BD122" s="227"/>
      <c r="BE122" s="227"/>
      <c r="BF122" s="227"/>
      <c r="BG122" s="227"/>
      <c r="BH122" s="227"/>
      <c r="BI122" s="227"/>
      <c r="BJ122" s="227"/>
      <c r="BK122" s="227"/>
      <c r="BL122" s="227"/>
      <c r="BM122" s="227"/>
      <c r="BN122" s="227"/>
      <c r="BO122" s="227"/>
      <c r="BP122" s="227"/>
      <c r="BQ122" s="227"/>
      <c r="BR122" s="227"/>
      <c r="BS122" s="227"/>
    </row>
    <row r="123" spans="1:71" ht="38.25" hidden="1" x14ac:dyDescent="0.2">
      <c r="A123" s="245"/>
      <c r="B123" s="246"/>
      <c r="C123" s="246"/>
      <c r="D123" s="246"/>
      <c r="E123" s="246"/>
      <c r="F123" s="247" t="s">
        <v>509</v>
      </c>
      <c r="G123" s="244">
        <f>G121</f>
        <v>0</v>
      </c>
      <c r="H123" s="234" t="s">
        <v>506</v>
      </c>
      <c r="I123" s="239">
        <f>I121</f>
        <v>0</v>
      </c>
      <c r="J123" s="234" t="s">
        <v>125</v>
      </c>
      <c r="K123" s="227"/>
      <c r="L123" s="227"/>
      <c r="M123" s="227"/>
      <c r="N123" s="227"/>
      <c r="O123" s="227"/>
      <c r="P123" s="227"/>
      <c r="Q123" s="227"/>
      <c r="R123" s="227"/>
      <c r="S123" s="227"/>
      <c r="T123" s="227"/>
      <c r="U123" s="227"/>
      <c r="V123" s="227"/>
      <c r="W123" s="227"/>
      <c r="X123" s="227"/>
      <c r="Y123" s="227"/>
      <c r="Z123" s="227"/>
      <c r="AA123" s="227"/>
      <c r="AB123" s="227"/>
      <c r="AC123" s="227"/>
      <c r="AD123" s="227"/>
      <c r="AE123" s="227"/>
      <c r="AF123" s="227"/>
      <c r="AG123" s="227"/>
      <c r="AH123" s="227"/>
      <c r="AI123" s="227"/>
      <c r="AJ123" s="227"/>
      <c r="AK123" s="227"/>
      <c r="AL123" s="227"/>
      <c r="AM123" s="227"/>
      <c r="AN123" s="227"/>
      <c r="AO123" s="227"/>
      <c r="AP123" s="227"/>
      <c r="AQ123" s="228"/>
      <c r="AR123" s="228"/>
      <c r="AS123" s="228"/>
      <c r="AT123" s="227"/>
      <c r="AU123" s="227"/>
      <c r="AV123" s="227"/>
      <c r="AW123" s="227"/>
      <c r="AX123" s="227"/>
      <c r="AY123" s="227"/>
      <c r="AZ123" s="227"/>
      <c r="BA123" s="227"/>
      <c r="BB123" s="227"/>
      <c r="BC123" s="227"/>
      <c r="BD123" s="227"/>
      <c r="BE123" s="227"/>
      <c r="BF123" s="227"/>
      <c r="BG123" s="227"/>
      <c r="BH123" s="227"/>
      <c r="BI123" s="227"/>
      <c r="BJ123" s="227"/>
      <c r="BK123" s="227"/>
      <c r="BL123" s="227"/>
      <c r="BM123" s="227"/>
      <c r="BN123" s="227"/>
      <c r="BO123" s="227"/>
      <c r="BP123" s="227"/>
      <c r="BQ123" s="227"/>
      <c r="BR123" s="227"/>
      <c r="BS123" s="227"/>
    </row>
    <row r="124" spans="1:71" ht="12.75" hidden="1" x14ac:dyDescent="0.2">
      <c r="A124" s="248"/>
      <c r="B124" s="232"/>
      <c r="C124" s="227"/>
      <c r="D124" s="227"/>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c r="AA124" s="227"/>
      <c r="AB124" s="227"/>
      <c r="AC124" s="227"/>
      <c r="AD124" s="227"/>
      <c r="AE124" s="227"/>
      <c r="AF124" s="227"/>
      <c r="AG124" s="227"/>
      <c r="AH124" s="227"/>
      <c r="AI124" s="227"/>
      <c r="AJ124" s="227"/>
      <c r="AK124" s="227"/>
      <c r="AL124" s="227"/>
      <c r="AM124" s="227"/>
      <c r="AN124" s="227"/>
      <c r="AO124" s="227"/>
      <c r="AP124" s="227"/>
      <c r="AQ124" s="228"/>
      <c r="AR124" s="228"/>
      <c r="AS124" s="228"/>
      <c r="AT124" s="227"/>
      <c r="AU124" s="227"/>
      <c r="AV124" s="227"/>
      <c r="AW124" s="227"/>
      <c r="AX124" s="227"/>
      <c r="AY124" s="227"/>
      <c r="AZ124" s="227"/>
      <c r="BA124" s="227"/>
      <c r="BB124" s="227"/>
      <c r="BC124" s="227"/>
      <c r="BD124" s="227"/>
      <c r="BE124" s="227"/>
      <c r="BF124" s="227"/>
      <c r="BG124" s="227"/>
      <c r="BH124" s="227"/>
      <c r="BI124" s="227"/>
      <c r="BJ124" s="227"/>
      <c r="BK124" s="227"/>
      <c r="BL124" s="227"/>
      <c r="BM124" s="227"/>
      <c r="BN124" s="227"/>
      <c r="BO124" s="227"/>
      <c r="BP124" s="227"/>
      <c r="BQ124" s="227"/>
      <c r="BR124" s="227"/>
      <c r="BS124" s="227"/>
    </row>
    <row r="125" spans="1:71" hidden="1" x14ac:dyDescent="0.2">
      <c r="A125" s="249" t="s">
        <v>510</v>
      </c>
      <c r="B125" s="250">
        <f>'8. Общие сведения'!B27</f>
        <v>13.2133044</v>
      </c>
      <c r="C125" s="232"/>
      <c r="D125" s="478" t="s">
        <v>320</v>
      </c>
      <c r="E125" s="314" t="s">
        <v>572</v>
      </c>
      <c r="F125" s="315">
        <v>35</v>
      </c>
      <c r="G125" s="479" t="s">
        <v>573</v>
      </c>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232"/>
      <c r="AL125" s="232"/>
      <c r="AM125" s="232"/>
      <c r="AN125" s="232"/>
      <c r="AO125" s="232"/>
      <c r="AP125" s="232"/>
      <c r="AQ125" s="232"/>
      <c r="AR125" s="232"/>
      <c r="AS125" s="232"/>
      <c r="AT125" s="232"/>
      <c r="AU125" s="232"/>
      <c r="AV125" s="232"/>
      <c r="AW125" s="232"/>
      <c r="AX125" s="232"/>
      <c r="AY125" s="232"/>
      <c r="AZ125" s="232"/>
      <c r="BA125" s="232"/>
      <c r="BB125" s="232"/>
      <c r="BC125" s="232"/>
      <c r="BD125" s="232"/>
      <c r="BE125" s="232"/>
      <c r="BF125" s="232"/>
      <c r="BG125" s="232"/>
      <c r="BH125" s="232"/>
      <c r="BI125" s="232"/>
      <c r="BJ125" s="232"/>
      <c r="BK125" s="232"/>
      <c r="BL125" s="232"/>
      <c r="BM125" s="232"/>
      <c r="BN125" s="232"/>
      <c r="BO125" s="232"/>
      <c r="BP125" s="232"/>
      <c r="BQ125" s="232"/>
      <c r="BR125" s="232"/>
      <c r="BS125" s="232"/>
    </row>
    <row r="126" spans="1:71" hidden="1" x14ac:dyDescent="0.2">
      <c r="A126" s="249" t="s">
        <v>320</v>
      </c>
      <c r="B126" s="251">
        <v>30</v>
      </c>
      <c r="C126" s="232"/>
      <c r="D126" s="478"/>
      <c r="E126" s="314" t="s">
        <v>574</v>
      </c>
      <c r="F126" s="315">
        <v>30</v>
      </c>
      <c r="G126" s="479"/>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row>
    <row r="127" spans="1:71" hidden="1" x14ac:dyDescent="0.2">
      <c r="A127" s="249" t="s">
        <v>511</v>
      </c>
      <c r="B127" s="251"/>
      <c r="C127" s="252" t="s">
        <v>512</v>
      </c>
      <c r="D127" s="478"/>
      <c r="E127" s="314" t="s">
        <v>575</v>
      </c>
      <c r="F127" s="315">
        <v>30</v>
      </c>
      <c r="G127" s="479"/>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row>
    <row r="128" spans="1:71" s="183" customFormat="1" hidden="1" x14ac:dyDescent="0.2">
      <c r="A128" s="253"/>
      <c r="B128" s="254"/>
      <c r="C128" s="255"/>
      <c r="D128" s="478"/>
      <c r="E128" s="314" t="s">
        <v>576</v>
      </c>
      <c r="F128" s="315">
        <v>30</v>
      </c>
      <c r="G128" s="479"/>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hidden="1" x14ac:dyDescent="0.2">
      <c r="A129" s="249" t="s">
        <v>513</v>
      </c>
      <c r="B129" s="257">
        <f>$B$125*1000*1000</f>
        <v>13213304.4</v>
      </c>
      <c r="C129" s="232"/>
      <c r="D129" s="232"/>
      <c r="E129" s="232"/>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row>
    <row r="130" spans="1:71" ht="12.75" hidden="1" x14ac:dyDescent="0.2">
      <c r="A130" s="249" t="s">
        <v>514</v>
      </c>
      <c r="B130" s="258">
        <v>0.01</v>
      </c>
      <c r="C130" s="232"/>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row>
    <row r="131" spans="1:71" ht="12.75" hidden="1" x14ac:dyDescent="0.2">
      <c r="A131" s="248"/>
      <c r="B131" s="259"/>
      <c r="C131" s="232"/>
      <c r="D131" s="232"/>
      <c r="E131" s="232"/>
      <c r="F131" s="232"/>
      <c r="G131" s="232"/>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row>
    <row r="132" spans="1:71" ht="12.75" hidden="1" x14ac:dyDescent="0.2">
      <c r="A132" s="249" t="s">
        <v>515</v>
      </c>
      <c r="B132" s="260">
        <v>0.1371</v>
      </c>
      <c r="C132" s="232"/>
      <c r="D132" s="232"/>
      <c r="E132" s="232"/>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row>
    <row r="133" spans="1:71" hidden="1" x14ac:dyDescent="0.2">
      <c r="A133" s="261"/>
      <c r="B133" s="262"/>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232"/>
      <c r="AR133" s="232"/>
      <c r="AS133" s="232"/>
      <c r="AT133" s="232"/>
      <c r="AU133" s="232"/>
      <c r="AV133" s="232"/>
      <c r="AW133" s="232"/>
      <c r="AX133" s="232"/>
      <c r="AY133" s="232"/>
      <c r="AZ133" s="232"/>
      <c r="BA133" s="232"/>
      <c r="BB133" s="232"/>
      <c r="BC133" s="232"/>
      <c r="BD133" s="232"/>
      <c r="BE133" s="232"/>
      <c r="BF133" s="232"/>
      <c r="BG133" s="232"/>
      <c r="BH133" s="232"/>
      <c r="BI133" s="232"/>
      <c r="BJ133" s="232"/>
      <c r="BK133" s="232"/>
      <c r="BL133" s="232"/>
      <c r="BM133" s="232"/>
      <c r="BN133" s="232"/>
      <c r="BO133" s="232"/>
      <c r="BP133" s="232"/>
      <c r="BQ133" s="232"/>
      <c r="BR133" s="232"/>
      <c r="BS133" s="232"/>
    </row>
    <row r="134" spans="1:71" ht="15" hidden="1" x14ac:dyDescent="0.2">
      <c r="A134" s="386"/>
      <c r="B134" s="387">
        <v>2024</v>
      </c>
      <c r="C134" s="388">
        <v>2025</v>
      </c>
      <c r="D134" s="388">
        <v>2026</v>
      </c>
      <c r="E134" s="388">
        <v>2027</v>
      </c>
      <c r="F134" s="388">
        <v>2028</v>
      </c>
      <c r="G134" s="388">
        <v>2029</v>
      </c>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2"/>
      <c r="AE134" s="232"/>
      <c r="AF134" s="232"/>
      <c r="AG134" s="232"/>
      <c r="AH134" s="232"/>
      <c r="AI134" s="232"/>
      <c r="AJ134" s="232"/>
      <c r="AK134" s="232"/>
      <c r="AL134" s="232"/>
      <c r="AM134" s="232"/>
      <c r="AN134" s="232"/>
      <c r="AO134" s="232"/>
      <c r="AP134" s="232"/>
      <c r="AQ134" s="232"/>
      <c r="AR134" s="232"/>
      <c r="AS134" s="232"/>
      <c r="AT134" s="232"/>
      <c r="AU134" s="232"/>
      <c r="AV134" s="232"/>
      <c r="AW134" s="232"/>
      <c r="AX134" s="232"/>
      <c r="AY134" s="232"/>
      <c r="AZ134" s="232"/>
      <c r="BA134" s="232"/>
      <c r="BB134" s="232"/>
      <c r="BC134" s="232"/>
      <c r="BD134" s="232"/>
      <c r="BE134" s="232"/>
      <c r="BF134" s="232"/>
      <c r="BG134" s="232"/>
      <c r="BH134" s="232"/>
      <c r="BI134" s="232"/>
      <c r="BJ134" s="232"/>
      <c r="BK134" s="232"/>
      <c r="BL134" s="232"/>
      <c r="BM134" s="232"/>
      <c r="BN134" s="232"/>
      <c r="BO134" s="232"/>
      <c r="BP134" s="232"/>
      <c r="BQ134" s="232"/>
      <c r="BR134" s="232"/>
      <c r="BS134" s="232"/>
    </row>
    <row r="135" spans="1:71" ht="12.75" hidden="1" x14ac:dyDescent="0.2">
      <c r="A135" s="389" t="s">
        <v>608</v>
      </c>
      <c r="B135" s="557">
        <v>2449.0500000000002</v>
      </c>
      <c r="C135" s="557">
        <v>2750.9</v>
      </c>
      <c r="D135" s="557">
        <v>3022.14</v>
      </c>
      <c r="E135" s="557">
        <v>3178.91</v>
      </c>
      <c r="F135" s="557">
        <v>3307.64</v>
      </c>
      <c r="G135" s="557">
        <v>3439.95</v>
      </c>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2"/>
      <c r="AE135" s="232"/>
      <c r="AF135" s="232"/>
      <c r="AG135" s="232"/>
      <c r="AH135" s="232"/>
      <c r="AI135" s="232"/>
      <c r="AJ135" s="232"/>
      <c r="AK135" s="232"/>
      <c r="AL135" s="232"/>
      <c r="AM135" s="232"/>
      <c r="AN135" s="232"/>
      <c r="AO135" s="232"/>
      <c r="AP135" s="232"/>
      <c r="AQ135" s="232"/>
      <c r="AR135" s="232"/>
      <c r="AS135" s="232"/>
      <c r="AT135" s="232"/>
      <c r="AU135" s="232"/>
      <c r="AV135" s="232"/>
      <c r="AW135" s="232"/>
      <c r="AX135" s="232"/>
      <c r="AY135" s="232"/>
      <c r="AZ135" s="232"/>
      <c r="BA135" s="232"/>
      <c r="BB135" s="232"/>
      <c r="BC135" s="232"/>
      <c r="BD135" s="232"/>
      <c r="BE135" s="232"/>
      <c r="BF135" s="232"/>
      <c r="BG135" s="232"/>
      <c r="BH135" s="232"/>
      <c r="BI135" s="232"/>
      <c r="BJ135" s="232"/>
      <c r="BK135" s="232"/>
      <c r="BL135" s="232"/>
      <c r="BM135" s="232"/>
      <c r="BN135" s="232"/>
      <c r="BO135" s="232"/>
      <c r="BP135" s="232"/>
      <c r="BQ135" s="232"/>
      <c r="BR135" s="232"/>
      <c r="BS135" s="232"/>
    </row>
    <row r="136" spans="1:71" ht="12.75" hidden="1" x14ac:dyDescent="0.2">
      <c r="A136" s="248"/>
      <c r="B136" s="232"/>
      <c r="C136" s="232"/>
      <c r="D136" s="232"/>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232"/>
      <c r="AL136" s="232"/>
      <c r="AM136" s="232"/>
      <c r="AN136" s="232"/>
      <c r="AO136" s="232"/>
      <c r="AP136" s="232"/>
      <c r="AQ136" s="183"/>
      <c r="AR136" s="183"/>
      <c r="AS136" s="183"/>
      <c r="BH136" s="232"/>
      <c r="BI136" s="232"/>
      <c r="BJ136" s="232"/>
      <c r="BK136" s="232"/>
      <c r="BL136" s="232"/>
      <c r="BM136" s="232"/>
      <c r="BN136" s="232"/>
      <c r="BO136" s="232"/>
      <c r="BP136" s="232"/>
      <c r="BQ136" s="232"/>
      <c r="BR136" s="232"/>
      <c r="BS136" s="232"/>
    </row>
    <row r="137" spans="1:71" hidden="1" x14ac:dyDescent="0.2">
      <c r="A137" s="249" t="s">
        <v>516</v>
      </c>
      <c r="C137" s="256"/>
      <c r="D137" s="256"/>
      <c r="E137" s="256"/>
      <c r="F137" s="256"/>
      <c r="G137" s="256"/>
      <c r="H137" s="256"/>
      <c r="I137" s="256"/>
      <c r="J137" s="256"/>
      <c r="K137" s="256"/>
      <c r="L137" s="256"/>
      <c r="M137" s="256"/>
      <c r="N137" s="256"/>
      <c r="O137" s="256"/>
      <c r="P137" s="256"/>
      <c r="Q137" s="256"/>
      <c r="R137" s="256"/>
      <c r="S137" s="256"/>
      <c r="T137" s="256"/>
      <c r="U137" s="256"/>
      <c r="V137" s="256"/>
      <c r="W137" s="256"/>
      <c r="X137" s="256"/>
      <c r="Y137" s="256"/>
      <c r="Z137" s="256"/>
      <c r="AA137" s="256"/>
      <c r="AB137" s="256"/>
      <c r="AC137" s="256"/>
      <c r="AD137" s="256"/>
      <c r="AE137" s="256"/>
      <c r="AF137" s="256"/>
      <c r="AG137" s="256"/>
      <c r="AH137" s="256"/>
      <c r="AI137" s="256"/>
      <c r="AJ137" s="256"/>
      <c r="AK137" s="256"/>
      <c r="AL137" s="256"/>
      <c r="AM137" s="256"/>
      <c r="AN137" s="256"/>
      <c r="AO137" s="256"/>
      <c r="AP137" s="256"/>
      <c r="AQ137" s="183"/>
      <c r="AR137" s="183"/>
      <c r="AS137" s="183"/>
      <c r="BH137" s="256"/>
      <c r="BI137" s="256"/>
      <c r="BJ137" s="256"/>
      <c r="BK137" s="256"/>
      <c r="BL137" s="256"/>
      <c r="BM137" s="256"/>
      <c r="BN137" s="256"/>
      <c r="BO137" s="256"/>
      <c r="BP137" s="256"/>
      <c r="BQ137" s="256"/>
      <c r="BR137" s="256"/>
      <c r="BS137" s="256"/>
    </row>
    <row r="138" spans="1:71" ht="12.75" hidden="1" x14ac:dyDescent="0.2">
      <c r="A138" s="249"/>
      <c r="B138" s="263">
        <v>2024</v>
      </c>
      <c r="C138" s="263">
        <f>B138+1</f>
        <v>2025</v>
      </c>
      <c r="D138" s="263">
        <f t="shared" ref="D138:AY138" si="40">C138+1</f>
        <v>2026</v>
      </c>
      <c r="E138" s="263">
        <f t="shared" si="40"/>
        <v>2027</v>
      </c>
      <c r="F138" s="263">
        <f t="shared" si="40"/>
        <v>2028</v>
      </c>
      <c r="G138" s="263">
        <f t="shared" si="40"/>
        <v>2029</v>
      </c>
      <c r="H138" s="263">
        <f t="shared" si="40"/>
        <v>2030</v>
      </c>
      <c r="I138" s="263">
        <f t="shared" si="40"/>
        <v>2031</v>
      </c>
      <c r="J138" s="263">
        <f t="shared" si="40"/>
        <v>2032</v>
      </c>
      <c r="K138" s="263">
        <f t="shared" si="40"/>
        <v>2033</v>
      </c>
      <c r="L138" s="263">
        <f t="shared" si="40"/>
        <v>2034</v>
      </c>
      <c r="M138" s="263">
        <f t="shared" si="40"/>
        <v>2035</v>
      </c>
      <c r="N138" s="263">
        <f t="shared" si="40"/>
        <v>2036</v>
      </c>
      <c r="O138" s="263">
        <f t="shared" si="40"/>
        <v>2037</v>
      </c>
      <c r="P138" s="263">
        <f t="shared" si="40"/>
        <v>2038</v>
      </c>
      <c r="Q138" s="263">
        <f t="shared" si="40"/>
        <v>2039</v>
      </c>
      <c r="R138" s="263">
        <f t="shared" si="40"/>
        <v>2040</v>
      </c>
      <c r="S138" s="263">
        <f t="shared" si="40"/>
        <v>2041</v>
      </c>
      <c r="T138" s="263">
        <f t="shared" si="40"/>
        <v>2042</v>
      </c>
      <c r="U138" s="263">
        <f t="shared" si="40"/>
        <v>2043</v>
      </c>
      <c r="V138" s="263">
        <f t="shared" si="40"/>
        <v>2044</v>
      </c>
      <c r="W138" s="263">
        <f t="shared" si="40"/>
        <v>2045</v>
      </c>
      <c r="X138" s="263">
        <f t="shared" si="40"/>
        <v>2046</v>
      </c>
      <c r="Y138" s="263">
        <f t="shared" si="40"/>
        <v>2047</v>
      </c>
      <c r="Z138" s="263">
        <f t="shared" si="40"/>
        <v>2048</v>
      </c>
      <c r="AA138" s="263">
        <f t="shared" si="40"/>
        <v>2049</v>
      </c>
      <c r="AB138" s="263">
        <f t="shared" si="40"/>
        <v>2050</v>
      </c>
      <c r="AC138" s="263">
        <f t="shared" si="40"/>
        <v>2051</v>
      </c>
      <c r="AD138" s="263">
        <f t="shared" si="40"/>
        <v>2052</v>
      </c>
      <c r="AE138" s="263">
        <f t="shared" si="40"/>
        <v>2053</v>
      </c>
      <c r="AF138" s="263">
        <f t="shared" si="40"/>
        <v>2054</v>
      </c>
      <c r="AG138" s="263">
        <f t="shared" si="40"/>
        <v>2055</v>
      </c>
      <c r="AH138" s="263">
        <f t="shared" si="40"/>
        <v>2056</v>
      </c>
      <c r="AI138" s="263">
        <f t="shared" si="40"/>
        <v>2057</v>
      </c>
      <c r="AJ138" s="263">
        <f t="shared" si="40"/>
        <v>2058</v>
      </c>
      <c r="AK138" s="263">
        <f t="shared" si="40"/>
        <v>2059</v>
      </c>
      <c r="AL138" s="263">
        <f t="shared" si="40"/>
        <v>2060</v>
      </c>
      <c r="AM138" s="263">
        <f t="shared" si="40"/>
        <v>2061</v>
      </c>
      <c r="AN138" s="263">
        <f t="shared" si="40"/>
        <v>2062</v>
      </c>
      <c r="AO138" s="263">
        <f t="shared" si="40"/>
        <v>2063</v>
      </c>
      <c r="AP138" s="263">
        <f t="shared" si="40"/>
        <v>2064</v>
      </c>
      <c r="AQ138" s="263">
        <f t="shared" si="40"/>
        <v>2065</v>
      </c>
      <c r="AR138" s="263">
        <f t="shared" si="40"/>
        <v>2066</v>
      </c>
      <c r="AS138" s="263">
        <f t="shared" si="40"/>
        <v>2067</v>
      </c>
      <c r="AT138" s="263">
        <f t="shared" si="40"/>
        <v>2068</v>
      </c>
      <c r="AU138" s="263">
        <f t="shared" si="40"/>
        <v>2069</v>
      </c>
      <c r="AV138" s="263">
        <f t="shared" si="40"/>
        <v>2070</v>
      </c>
      <c r="AW138" s="263">
        <f t="shared" si="40"/>
        <v>2071</v>
      </c>
      <c r="AX138" s="263">
        <f t="shared" si="40"/>
        <v>2072</v>
      </c>
      <c r="AY138" s="263">
        <f t="shared" si="40"/>
        <v>2073</v>
      </c>
    </row>
    <row r="139" spans="1:71" ht="12.75" hidden="1" x14ac:dyDescent="0.2">
      <c r="A139" s="249" t="s">
        <v>517</v>
      </c>
      <c r="B139" s="397">
        <v>9.1135032622053413E-2</v>
      </c>
      <c r="C139" s="397">
        <v>7.8163170639641913E-2</v>
      </c>
      <c r="D139" s="397">
        <v>5.2628968689616612E-2</v>
      </c>
      <c r="E139" s="397">
        <v>4.4208979893394937E-2</v>
      </c>
      <c r="F139" s="397">
        <f>E139</f>
        <v>4.4208979893394937E-2</v>
      </c>
      <c r="G139" s="397">
        <f t="shared" ref="G139:L139" si="41">F139</f>
        <v>4.4208979893394937E-2</v>
      </c>
      <c r="H139" s="397">
        <f t="shared" si="41"/>
        <v>4.4208979893394937E-2</v>
      </c>
      <c r="I139" s="397">
        <f t="shared" si="41"/>
        <v>4.4208979893394937E-2</v>
      </c>
      <c r="J139" s="397">
        <f t="shared" si="41"/>
        <v>4.4208979893394937E-2</v>
      </c>
      <c r="K139" s="397">
        <f t="shared" si="41"/>
        <v>4.4208979893394937E-2</v>
      </c>
      <c r="L139" s="397">
        <f t="shared" si="41"/>
        <v>4.4208979893394937E-2</v>
      </c>
      <c r="M139" s="317">
        <f t="shared" ref="M139:AY139" si="42">L139</f>
        <v>4.4208979893394937E-2</v>
      </c>
      <c r="N139" s="317">
        <f t="shared" si="42"/>
        <v>4.4208979893394937E-2</v>
      </c>
      <c r="O139" s="317">
        <f t="shared" si="42"/>
        <v>4.4208979893394937E-2</v>
      </c>
      <c r="P139" s="317">
        <f t="shared" si="42"/>
        <v>4.4208979893394937E-2</v>
      </c>
      <c r="Q139" s="317">
        <f t="shared" si="42"/>
        <v>4.4208979893394937E-2</v>
      </c>
      <c r="R139" s="317">
        <f t="shared" si="42"/>
        <v>4.4208979893394937E-2</v>
      </c>
      <c r="S139" s="317">
        <f t="shared" si="42"/>
        <v>4.4208979893394937E-2</v>
      </c>
      <c r="T139" s="317">
        <f t="shared" si="42"/>
        <v>4.4208979893394937E-2</v>
      </c>
      <c r="U139" s="317">
        <f t="shared" si="42"/>
        <v>4.4208979893394937E-2</v>
      </c>
      <c r="V139" s="317">
        <f t="shared" si="42"/>
        <v>4.4208979893394937E-2</v>
      </c>
      <c r="W139" s="317">
        <f t="shared" si="42"/>
        <v>4.4208979893394937E-2</v>
      </c>
      <c r="X139" s="317">
        <f t="shared" si="42"/>
        <v>4.4208979893394937E-2</v>
      </c>
      <c r="Y139" s="317">
        <f t="shared" si="42"/>
        <v>4.4208979893394937E-2</v>
      </c>
      <c r="Z139" s="317">
        <f t="shared" si="42"/>
        <v>4.4208979893394937E-2</v>
      </c>
      <c r="AA139" s="317">
        <f t="shared" si="42"/>
        <v>4.4208979893394937E-2</v>
      </c>
      <c r="AB139" s="317">
        <f t="shared" si="42"/>
        <v>4.4208979893394937E-2</v>
      </c>
      <c r="AC139" s="317">
        <f t="shared" si="42"/>
        <v>4.4208979893394937E-2</v>
      </c>
      <c r="AD139" s="317">
        <f t="shared" si="42"/>
        <v>4.4208979893394937E-2</v>
      </c>
      <c r="AE139" s="317">
        <f t="shared" si="42"/>
        <v>4.4208979893394937E-2</v>
      </c>
      <c r="AF139" s="317">
        <f t="shared" si="42"/>
        <v>4.4208979893394937E-2</v>
      </c>
      <c r="AG139" s="317">
        <f t="shared" si="42"/>
        <v>4.4208979893394937E-2</v>
      </c>
      <c r="AH139" s="317">
        <f t="shared" si="42"/>
        <v>4.4208979893394937E-2</v>
      </c>
      <c r="AI139" s="317">
        <f t="shared" si="42"/>
        <v>4.4208979893394937E-2</v>
      </c>
      <c r="AJ139" s="317">
        <f t="shared" si="42"/>
        <v>4.4208979893394937E-2</v>
      </c>
      <c r="AK139" s="317">
        <f t="shared" si="42"/>
        <v>4.4208979893394937E-2</v>
      </c>
      <c r="AL139" s="317">
        <f t="shared" si="42"/>
        <v>4.4208979893394937E-2</v>
      </c>
      <c r="AM139" s="317">
        <f t="shared" si="42"/>
        <v>4.4208979893394937E-2</v>
      </c>
      <c r="AN139" s="317">
        <f t="shared" si="42"/>
        <v>4.4208979893394937E-2</v>
      </c>
      <c r="AO139" s="317">
        <f t="shared" si="42"/>
        <v>4.4208979893394937E-2</v>
      </c>
      <c r="AP139" s="317">
        <f t="shared" si="42"/>
        <v>4.4208979893394937E-2</v>
      </c>
      <c r="AQ139" s="317">
        <f t="shared" si="42"/>
        <v>4.4208979893394937E-2</v>
      </c>
      <c r="AR139" s="317">
        <f t="shared" si="42"/>
        <v>4.4208979893394937E-2</v>
      </c>
      <c r="AS139" s="317">
        <f t="shared" si="42"/>
        <v>4.4208979893394937E-2</v>
      </c>
      <c r="AT139" s="317">
        <f t="shared" si="42"/>
        <v>4.4208979893394937E-2</v>
      </c>
      <c r="AU139" s="317">
        <f t="shared" si="42"/>
        <v>4.4208979893394937E-2</v>
      </c>
      <c r="AV139" s="317">
        <f t="shared" si="42"/>
        <v>4.4208979893394937E-2</v>
      </c>
      <c r="AW139" s="317">
        <f t="shared" si="42"/>
        <v>4.4208979893394937E-2</v>
      </c>
      <c r="AX139" s="317">
        <f t="shared" si="42"/>
        <v>4.4208979893394937E-2</v>
      </c>
      <c r="AY139" s="317">
        <f t="shared" si="42"/>
        <v>4.4208979893394937E-2</v>
      </c>
    </row>
    <row r="140" spans="1:71" s="183" customFormat="1" ht="15" hidden="1" x14ac:dyDescent="0.2">
      <c r="A140" s="249" t="s">
        <v>518</v>
      </c>
      <c r="B140" s="397">
        <f>B139</f>
        <v>9.1135032622053413E-2</v>
      </c>
      <c r="C140" s="318">
        <f>(1+B140)*(1+C139)-1</f>
        <v>0.17642160636778237</v>
      </c>
      <c r="D140" s="318">
        <f>(1+C140)*(1+D139)-1</f>
        <v>0.23833546225510083</v>
      </c>
      <c r="E140" s="318">
        <f>(1+D140)*(1+E139)-1</f>
        <v>0.29308100980721452</v>
      </c>
      <c r="F140" s="318">
        <f t="shared" ref="F140:AY140" si="43">(1+E140)*(1+F139)-1</f>
        <v>0.35024680217031245</v>
      </c>
      <c r="G140" s="318">
        <f>(1+F140)*(1+G139)-1</f>
        <v>0.40993983589858063</v>
      </c>
      <c r="H140" s="318">
        <f t="shared" si="43"/>
        <v>0.47227183775471748</v>
      </c>
      <c r="I140" s="318">
        <f t="shared" si="43"/>
        <v>0.53735947382762728</v>
      </c>
      <c r="J140" s="318">
        <f t="shared" si="43"/>
        <v>0.605324567894993</v>
      </c>
      <c r="K140" s="318">
        <f t="shared" si="43"/>
        <v>0.67629432943943568</v>
      </c>
      <c r="L140" s="318">
        <f t="shared" si="43"/>
        <v>0.75040159174503551</v>
      </c>
      <c r="M140" s="318">
        <f t="shared" si="43"/>
        <v>0.82778506051985823</v>
      </c>
      <c r="N140" s="318">
        <f t="shared" si="43"/>
        <v>0.90858957350982816</v>
      </c>
      <c r="O140" s="318">
        <f t="shared" si="43"/>
        <v>0.99296637158986734</v>
      </c>
      <c r="P140" s="318">
        <f t="shared" si="43"/>
        <v>1.0810733818396958</v>
      </c>
      <c r="Q140" s="318">
        <f t="shared" si="43"/>
        <v>1.1730755131341262</v>
      </c>
      <c r="R140" s="318">
        <f t="shared" si="43"/>
        <v>1.2691449648011015</v>
      </c>
      <c r="S140" s="318">
        <f t="shared" si="43"/>
        <v>1.3694615489251918</v>
      </c>
      <c r="T140" s="318">
        <f t="shared" si="43"/>
        <v>1.4742130268997977</v>
      </c>
      <c r="U140" s="318">
        <f t="shared" si="43"/>
        <v>1.5835954608579867</v>
      </c>
      <c r="V140" s="318">
        <f t="shared" si="43"/>
        <v>1.6978135806397239</v>
      </c>
      <c r="W140" s="318">
        <f t="shared" si="43"/>
        <v>1.8170811669823532</v>
      </c>
      <c r="X140" s="318">
        <f t="shared" si="43"/>
        <v>1.9416214516515375</v>
      </c>
      <c r="Y140" s="318">
        <f t="shared" si="43"/>
        <v>2.0716675352615797</v>
      </c>
      <c r="Z140" s="318">
        <f t="shared" si="43"/>
        <v>2.2074628235671527</v>
      </c>
      <c r="AA140" s="318">
        <f t="shared" si="43"/>
        <v>2.3492614830430445</v>
      </c>
      <c r="AB140" s="318">
        <f t="shared" si="43"/>
        <v>2.4973289166046162</v>
      </c>
      <c r="AC140" s="318">
        <f t="shared" si="43"/>
        <v>2.6519422603593781</v>
      </c>
      <c r="AD140" s="318">
        <f t="shared" si="43"/>
        <v>2.813390902319445</v>
      </c>
      <c r="AE140" s="318">
        <f t="shared" si="43"/>
        <v>2.9819770240457402</v>
      </c>
      <c r="AF140" s="318">
        <f t="shared" si="43"/>
        <v>3.1580161662377391</v>
      </c>
      <c r="AG140" s="318">
        <f t="shared" si="43"/>
        <v>3.3418378193273544</v>
      </c>
      <c r="AH140" s="318">
        <f t="shared" si="43"/>
        <v>3.5337860401823793</v>
      </c>
      <c r="AI140" s="318">
        <f t="shared" si="43"/>
        <v>3.7342200960737566</v>
      </c>
      <c r="AJ140" s="318">
        <f t="shared" si="43"/>
        <v>3.9435151371119872</v>
      </c>
      <c r="AK140" s="318">
        <f t="shared" si="43"/>
        <v>4.1620628984112642</v>
      </c>
      <c r="AL140" s="318">
        <f t="shared" si="43"/>
        <v>4.3902724332955678</v>
      </c>
      <c r="AM140" s="318">
        <f t="shared" si="43"/>
        <v>4.6285708789190521</v>
      </c>
      <c r="AN140" s="318">
        <f t="shared" si="43"/>
        <v>4.8774042557337323</v>
      </c>
      <c r="AO140" s="318">
        <f t="shared" si="43"/>
        <v>5.1372383023008181</v>
      </c>
      <c r="AP140" s="318">
        <f t="shared" si="43"/>
        <v>5.4085593470082083</v>
      </c>
      <c r="AQ140" s="318">
        <f t="shared" si="43"/>
        <v>5.6918752183257224</v>
      </c>
      <c r="AR140" s="318">
        <f t="shared" si="43"/>
        <v>5.9877161953017914</v>
      </c>
      <c r="AS140" s="318">
        <f t="shared" si="43"/>
        <v>6.2966360000806381</v>
      </c>
      <c r="AT140" s="318">
        <f t="shared" si="43"/>
        <v>6.619212834297624</v>
      </c>
      <c r="AU140" s="318">
        <f t="shared" si="43"/>
        <v>6.956050461292584</v>
      </c>
      <c r="AV140" s="318">
        <f t="shared" si="43"/>
        <v>7.3077793361667034</v>
      </c>
      <c r="AW140" s="318">
        <f>(1+AV140)*(1+AW139)-1</f>
        <v>7.6750577857980584</v>
      </c>
      <c r="AX140" s="318">
        <f t="shared" si="43"/>
        <v>8.0585732410244439</v>
      </c>
      <c r="AY140" s="318">
        <f t="shared" si="43"/>
        <v>8.459043523299739</v>
      </c>
    </row>
    <row r="141" spans="1:71" s="183" customFormat="1" hidden="1" x14ac:dyDescent="0.2">
      <c r="A141" s="265"/>
      <c r="B141" s="264"/>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c r="AH141" s="266"/>
      <c r="AI141" s="266"/>
      <c r="AJ141" s="266"/>
      <c r="AK141" s="266"/>
      <c r="AL141" s="266"/>
      <c r="AM141" s="266"/>
      <c r="AN141" s="266"/>
      <c r="AO141" s="266"/>
      <c r="AP141" s="266"/>
      <c r="AQ141" s="143"/>
    </row>
    <row r="142" spans="1:71" ht="12.75" hidden="1" x14ac:dyDescent="0.2">
      <c r="A142" s="248"/>
      <c r="B142" s="316">
        <v>2024</v>
      </c>
      <c r="C142" s="316">
        <f>B142+1</f>
        <v>2025</v>
      </c>
      <c r="D142" s="316">
        <f t="shared" ref="D142:S143" si="44">C142+1</f>
        <v>2026</v>
      </c>
      <c r="E142" s="316">
        <f t="shared" si="44"/>
        <v>2027</v>
      </c>
      <c r="F142" s="316">
        <f t="shared" si="44"/>
        <v>2028</v>
      </c>
      <c r="G142" s="316">
        <f t="shared" si="44"/>
        <v>2029</v>
      </c>
      <c r="H142" s="316">
        <f t="shared" si="44"/>
        <v>2030</v>
      </c>
      <c r="I142" s="316">
        <f t="shared" si="44"/>
        <v>2031</v>
      </c>
      <c r="J142" s="316">
        <f t="shared" si="44"/>
        <v>2032</v>
      </c>
      <c r="K142" s="316">
        <f t="shared" si="44"/>
        <v>2033</v>
      </c>
      <c r="L142" s="316">
        <f t="shared" si="44"/>
        <v>2034</v>
      </c>
      <c r="M142" s="316">
        <f t="shared" si="44"/>
        <v>2035</v>
      </c>
      <c r="N142" s="316">
        <f t="shared" si="44"/>
        <v>2036</v>
      </c>
      <c r="O142" s="316">
        <f t="shared" si="44"/>
        <v>2037</v>
      </c>
      <c r="P142" s="316">
        <f t="shared" si="44"/>
        <v>2038</v>
      </c>
      <c r="Q142" s="316">
        <f t="shared" si="44"/>
        <v>2039</v>
      </c>
      <c r="R142" s="316">
        <f t="shared" si="44"/>
        <v>2040</v>
      </c>
      <c r="S142" s="316">
        <f t="shared" si="44"/>
        <v>2041</v>
      </c>
      <c r="T142" s="316">
        <f t="shared" ref="T142:AI143" si="45">S142+1</f>
        <v>2042</v>
      </c>
      <c r="U142" s="316">
        <f t="shared" si="45"/>
        <v>2043</v>
      </c>
      <c r="V142" s="316">
        <f t="shared" si="45"/>
        <v>2044</v>
      </c>
      <c r="W142" s="316">
        <f t="shared" si="45"/>
        <v>2045</v>
      </c>
      <c r="X142" s="316">
        <f t="shared" si="45"/>
        <v>2046</v>
      </c>
      <c r="Y142" s="316">
        <f t="shared" si="45"/>
        <v>2047</v>
      </c>
      <c r="Z142" s="316">
        <f t="shared" si="45"/>
        <v>2048</v>
      </c>
      <c r="AA142" s="316">
        <f t="shared" si="45"/>
        <v>2049</v>
      </c>
      <c r="AB142" s="316">
        <f t="shared" si="45"/>
        <v>2050</v>
      </c>
      <c r="AC142" s="316">
        <f t="shared" si="45"/>
        <v>2051</v>
      </c>
      <c r="AD142" s="316">
        <f t="shared" si="45"/>
        <v>2052</v>
      </c>
      <c r="AE142" s="316">
        <f t="shared" si="45"/>
        <v>2053</v>
      </c>
      <c r="AF142" s="316">
        <f t="shared" si="45"/>
        <v>2054</v>
      </c>
      <c r="AG142" s="316">
        <f t="shared" si="45"/>
        <v>2055</v>
      </c>
      <c r="AH142" s="316">
        <f t="shared" si="45"/>
        <v>2056</v>
      </c>
      <c r="AI142" s="316">
        <f t="shared" si="45"/>
        <v>2057</v>
      </c>
      <c r="AJ142" s="316">
        <f t="shared" ref="AJ142:AY143" si="46">AI142+1</f>
        <v>2058</v>
      </c>
      <c r="AK142" s="316">
        <f t="shared" si="46"/>
        <v>2059</v>
      </c>
      <c r="AL142" s="316">
        <f t="shared" si="46"/>
        <v>2060</v>
      </c>
      <c r="AM142" s="316">
        <f t="shared" si="46"/>
        <v>2061</v>
      </c>
      <c r="AN142" s="316">
        <f t="shared" si="46"/>
        <v>2062</v>
      </c>
      <c r="AO142" s="316">
        <f t="shared" si="46"/>
        <v>2063</v>
      </c>
      <c r="AP142" s="316">
        <f t="shared" si="46"/>
        <v>2064</v>
      </c>
      <c r="AQ142" s="316">
        <f t="shared" si="46"/>
        <v>2065</v>
      </c>
      <c r="AR142" s="316">
        <f t="shared" si="46"/>
        <v>2066</v>
      </c>
      <c r="AS142" s="316">
        <f t="shared" si="46"/>
        <v>2067</v>
      </c>
      <c r="AT142" s="316">
        <f t="shared" si="46"/>
        <v>2068</v>
      </c>
      <c r="AU142" s="316">
        <f t="shared" si="46"/>
        <v>2069</v>
      </c>
      <c r="AV142" s="316">
        <f t="shared" si="46"/>
        <v>2070</v>
      </c>
      <c r="AW142" s="316">
        <f t="shared" si="46"/>
        <v>2071</v>
      </c>
      <c r="AX142" s="316">
        <f t="shared" si="46"/>
        <v>2072</v>
      </c>
      <c r="AY142" s="316">
        <f t="shared" si="46"/>
        <v>2073</v>
      </c>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row>
    <row r="143" spans="1:71" hidden="1" x14ac:dyDescent="0.2">
      <c r="A143" s="248">
        <v>0</v>
      </c>
      <c r="B143" s="319">
        <v>1</v>
      </c>
      <c r="C143" s="319">
        <f t="shared" ref="C143" si="47">B143+1</f>
        <v>2</v>
      </c>
      <c r="D143" s="319">
        <f t="shared" ref="D143" si="48">C143+1</f>
        <v>3</v>
      </c>
      <c r="E143" s="319">
        <f t="shared" ref="E143" si="49">D143+1</f>
        <v>4</v>
      </c>
      <c r="F143" s="319">
        <f t="shared" si="44"/>
        <v>5</v>
      </c>
      <c r="G143" s="319">
        <f t="shared" si="44"/>
        <v>6</v>
      </c>
      <c r="H143" s="319">
        <f t="shared" si="44"/>
        <v>7</v>
      </c>
      <c r="I143" s="319">
        <f t="shared" si="44"/>
        <v>8</v>
      </c>
      <c r="J143" s="319">
        <f t="shared" si="44"/>
        <v>9</v>
      </c>
      <c r="K143" s="319">
        <f t="shared" si="44"/>
        <v>10</v>
      </c>
      <c r="L143" s="319">
        <f t="shared" si="44"/>
        <v>11</v>
      </c>
      <c r="M143" s="319">
        <f t="shared" si="44"/>
        <v>12</v>
      </c>
      <c r="N143" s="319">
        <f t="shared" si="44"/>
        <v>13</v>
      </c>
      <c r="O143" s="319">
        <f t="shared" si="44"/>
        <v>14</v>
      </c>
      <c r="P143" s="319">
        <f t="shared" si="44"/>
        <v>15</v>
      </c>
      <c r="Q143" s="319">
        <f t="shared" si="44"/>
        <v>16</v>
      </c>
      <c r="R143" s="319">
        <f t="shared" si="44"/>
        <v>17</v>
      </c>
      <c r="S143" s="319">
        <f t="shared" si="44"/>
        <v>18</v>
      </c>
      <c r="T143" s="319">
        <f t="shared" si="45"/>
        <v>19</v>
      </c>
      <c r="U143" s="319">
        <f t="shared" si="45"/>
        <v>20</v>
      </c>
      <c r="V143" s="319">
        <f t="shared" si="45"/>
        <v>21</v>
      </c>
      <c r="W143" s="319">
        <f t="shared" si="45"/>
        <v>22</v>
      </c>
      <c r="X143" s="319">
        <f t="shared" si="45"/>
        <v>23</v>
      </c>
      <c r="Y143" s="319">
        <f t="shared" si="45"/>
        <v>24</v>
      </c>
      <c r="Z143" s="319">
        <f t="shared" si="45"/>
        <v>25</v>
      </c>
      <c r="AA143" s="319">
        <f t="shared" si="45"/>
        <v>26</v>
      </c>
      <c r="AB143" s="319">
        <f t="shared" si="45"/>
        <v>27</v>
      </c>
      <c r="AC143" s="319">
        <f t="shared" si="45"/>
        <v>28</v>
      </c>
      <c r="AD143" s="319">
        <f t="shared" si="45"/>
        <v>29</v>
      </c>
      <c r="AE143" s="319">
        <f t="shared" si="45"/>
        <v>30</v>
      </c>
      <c r="AF143" s="319">
        <f t="shared" si="45"/>
        <v>31</v>
      </c>
      <c r="AG143" s="319">
        <f t="shared" si="45"/>
        <v>32</v>
      </c>
      <c r="AH143" s="319">
        <f t="shared" si="45"/>
        <v>33</v>
      </c>
      <c r="AI143" s="319">
        <f t="shared" si="45"/>
        <v>34</v>
      </c>
      <c r="AJ143" s="319">
        <f t="shared" si="46"/>
        <v>35</v>
      </c>
      <c r="AK143" s="319">
        <f t="shared" si="46"/>
        <v>36</v>
      </c>
      <c r="AL143" s="319">
        <f t="shared" si="46"/>
        <v>37</v>
      </c>
      <c r="AM143" s="319">
        <f t="shared" si="46"/>
        <v>38</v>
      </c>
      <c r="AN143" s="319">
        <f t="shared" si="46"/>
        <v>39</v>
      </c>
      <c r="AO143" s="319">
        <f t="shared" si="46"/>
        <v>40</v>
      </c>
      <c r="AP143" s="319">
        <f>AO143+1</f>
        <v>41</v>
      </c>
      <c r="AQ143" s="319">
        <f t="shared" si="46"/>
        <v>42</v>
      </c>
      <c r="AR143" s="319">
        <f t="shared" si="46"/>
        <v>43</v>
      </c>
      <c r="AS143" s="319">
        <f t="shared" si="46"/>
        <v>44</v>
      </c>
      <c r="AT143" s="319">
        <f t="shared" si="46"/>
        <v>45</v>
      </c>
      <c r="AU143" s="319">
        <f t="shared" si="46"/>
        <v>46</v>
      </c>
      <c r="AV143" s="319">
        <f t="shared" si="46"/>
        <v>47</v>
      </c>
      <c r="AW143" s="319">
        <f t="shared" si="46"/>
        <v>48</v>
      </c>
      <c r="AX143" s="319">
        <f t="shared" si="46"/>
        <v>49</v>
      </c>
      <c r="AY143" s="319">
        <f t="shared" si="46"/>
        <v>50</v>
      </c>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row>
    <row r="144" spans="1:71" ht="15" hidden="1" x14ac:dyDescent="0.2">
      <c r="A144" s="248"/>
      <c r="B144" s="320">
        <f>AVERAGE(A143:B143)</f>
        <v>0.5</v>
      </c>
      <c r="C144" s="320">
        <f>AVERAGE(B143:C143)</f>
        <v>1.5</v>
      </c>
      <c r="D144" s="320">
        <f>AVERAGE(C143:D143)</f>
        <v>2.5</v>
      </c>
      <c r="E144" s="320">
        <f>AVERAGE(D143:E143)</f>
        <v>3.5</v>
      </c>
      <c r="F144" s="320">
        <f t="shared" ref="F144:AO144" si="50">AVERAGE(E143:F143)</f>
        <v>4.5</v>
      </c>
      <c r="G144" s="320">
        <f t="shared" si="50"/>
        <v>5.5</v>
      </c>
      <c r="H144" s="320">
        <f t="shared" si="50"/>
        <v>6.5</v>
      </c>
      <c r="I144" s="320">
        <f t="shared" si="50"/>
        <v>7.5</v>
      </c>
      <c r="J144" s="320">
        <f t="shared" si="50"/>
        <v>8.5</v>
      </c>
      <c r="K144" s="320">
        <f t="shared" si="50"/>
        <v>9.5</v>
      </c>
      <c r="L144" s="320">
        <f t="shared" si="50"/>
        <v>10.5</v>
      </c>
      <c r="M144" s="320">
        <f t="shared" si="50"/>
        <v>11.5</v>
      </c>
      <c r="N144" s="320">
        <f t="shared" si="50"/>
        <v>12.5</v>
      </c>
      <c r="O144" s="320">
        <f t="shared" si="50"/>
        <v>13.5</v>
      </c>
      <c r="P144" s="320">
        <f t="shared" si="50"/>
        <v>14.5</v>
      </c>
      <c r="Q144" s="320">
        <f t="shared" si="50"/>
        <v>15.5</v>
      </c>
      <c r="R144" s="320">
        <f t="shared" si="50"/>
        <v>16.5</v>
      </c>
      <c r="S144" s="320">
        <f t="shared" si="50"/>
        <v>17.5</v>
      </c>
      <c r="T144" s="320">
        <f t="shared" si="50"/>
        <v>18.5</v>
      </c>
      <c r="U144" s="320">
        <f t="shared" si="50"/>
        <v>19.5</v>
      </c>
      <c r="V144" s="320">
        <f t="shared" si="50"/>
        <v>20.5</v>
      </c>
      <c r="W144" s="320">
        <f t="shared" si="50"/>
        <v>21.5</v>
      </c>
      <c r="X144" s="320">
        <f t="shared" si="50"/>
        <v>22.5</v>
      </c>
      <c r="Y144" s="320">
        <f t="shared" si="50"/>
        <v>23.5</v>
      </c>
      <c r="Z144" s="320">
        <f t="shared" si="50"/>
        <v>24.5</v>
      </c>
      <c r="AA144" s="320">
        <f t="shared" si="50"/>
        <v>25.5</v>
      </c>
      <c r="AB144" s="320">
        <f t="shared" si="50"/>
        <v>26.5</v>
      </c>
      <c r="AC144" s="320">
        <f t="shared" si="50"/>
        <v>27.5</v>
      </c>
      <c r="AD144" s="320">
        <f t="shared" si="50"/>
        <v>28.5</v>
      </c>
      <c r="AE144" s="320">
        <f t="shared" si="50"/>
        <v>29.5</v>
      </c>
      <c r="AF144" s="320">
        <f t="shared" si="50"/>
        <v>30.5</v>
      </c>
      <c r="AG144" s="320">
        <f t="shared" si="50"/>
        <v>31.5</v>
      </c>
      <c r="AH144" s="320">
        <f t="shared" si="50"/>
        <v>32.5</v>
      </c>
      <c r="AI144" s="320">
        <f t="shared" si="50"/>
        <v>33.5</v>
      </c>
      <c r="AJ144" s="320">
        <f t="shared" si="50"/>
        <v>34.5</v>
      </c>
      <c r="AK144" s="320">
        <f t="shared" si="50"/>
        <v>35.5</v>
      </c>
      <c r="AL144" s="320">
        <f t="shared" si="50"/>
        <v>36.5</v>
      </c>
      <c r="AM144" s="320">
        <f t="shared" si="50"/>
        <v>37.5</v>
      </c>
      <c r="AN144" s="320">
        <f t="shared" si="50"/>
        <v>38.5</v>
      </c>
      <c r="AO144" s="320">
        <f t="shared" si="50"/>
        <v>39.5</v>
      </c>
      <c r="AP144" s="320">
        <f>AVERAGE(AO143:AP143)</f>
        <v>40.5</v>
      </c>
      <c r="AQ144" s="320">
        <f t="shared" ref="AQ144:AY144" si="51">AVERAGE(AP143:AQ143)</f>
        <v>41.5</v>
      </c>
      <c r="AR144" s="320">
        <f t="shared" si="51"/>
        <v>42.5</v>
      </c>
      <c r="AS144" s="320">
        <f t="shared" si="51"/>
        <v>43.5</v>
      </c>
      <c r="AT144" s="320">
        <f t="shared" si="51"/>
        <v>44.5</v>
      </c>
      <c r="AU144" s="320">
        <f t="shared" si="51"/>
        <v>45.5</v>
      </c>
      <c r="AV144" s="320">
        <f t="shared" si="51"/>
        <v>46.5</v>
      </c>
      <c r="AW144" s="320">
        <f t="shared" si="51"/>
        <v>47.5</v>
      </c>
      <c r="AX144" s="320">
        <f t="shared" si="51"/>
        <v>48.5</v>
      </c>
      <c r="AY144" s="320">
        <f t="shared" si="51"/>
        <v>49.5</v>
      </c>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row>
    <row r="145" spans="1:71" ht="12.75" hidden="1" x14ac:dyDescent="0.2">
      <c r="A145" s="248"/>
      <c r="B145" s="232"/>
      <c r="C145" s="232"/>
      <c r="D145" s="232"/>
      <c r="E145" s="232"/>
      <c r="F145" s="232"/>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row>
    <row r="146" spans="1:71" ht="12.75" hidden="1" x14ac:dyDescent="0.2">
      <c r="A146" s="248"/>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row>
    <row r="147" spans="1:71" ht="12.75" hidden="1" x14ac:dyDescent="0.2">
      <c r="A147" s="248"/>
      <c r="B147" s="232"/>
      <c r="C147" s="232"/>
      <c r="D147" s="232"/>
      <c r="E147" s="232"/>
      <c r="F147" s="232"/>
      <c r="G147" s="232"/>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c r="BA147" s="232"/>
      <c r="BB147" s="232"/>
      <c r="BC147" s="232"/>
      <c r="BD147" s="232"/>
      <c r="BE147" s="232"/>
      <c r="BF147" s="232"/>
      <c r="BG147" s="232"/>
      <c r="BH147" s="232"/>
      <c r="BI147" s="232"/>
      <c r="BJ147" s="232"/>
      <c r="BK147" s="232"/>
      <c r="BL147" s="232"/>
      <c r="BM147" s="232"/>
      <c r="BN147" s="232"/>
      <c r="BO147" s="232"/>
      <c r="BP147" s="232"/>
      <c r="BQ147" s="232"/>
      <c r="BR147" s="232"/>
      <c r="BS147" s="232"/>
    </row>
    <row r="148" spans="1:71" ht="12.75" x14ac:dyDescent="0.2">
      <c r="A148" s="248"/>
      <c r="B148" s="232"/>
      <c r="C148" s="232"/>
      <c r="D148" s="232"/>
      <c r="E148" s="232"/>
      <c r="F148" s="232"/>
      <c r="G148" s="232"/>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c r="BA148" s="232"/>
      <c r="BB148" s="232"/>
      <c r="BC148" s="232"/>
      <c r="BD148" s="232"/>
      <c r="BE148" s="232"/>
      <c r="BF148" s="232"/>
      <c r="BG148" s="232"/>
      <c r="BH148" s="232"/>
      <c r="BI148" s="232"/>
      <c r="BJ148" s="232"/>
      <c r="BK148" s="232"/>
      <c r="BL148" s="232"/>
      <c r="BM148" s="232"/>
      <c r="BN148" s="232"/>
      <c r="BO148" s="232"/>
      <c r="BP148" s="232"/>
      <c r="BQ148" s="232"/>
      <c r="BR148" s="232"/>
      <c r="BS148" s="232"/>
    </row>
    <row r="149" spans="1:71" ht="12.75" x14ac:dyDescent="0.2">
      <c r="A149" s="248"/>
      <c r="B149" s="232"/>
      <c r="C149" s="232"/>
      <c r="D149" s="232"/>
      <c r="E149" s="232"/>
      <c r="F149" s="232"/>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c r="BA149" s="232"/>
      <c r="BB149" s="232"/>
      <c r="BC149" s="232"/>
      <c r="BD149" s="232"/>
      <c r="BE149" s="232"/>
      <c r="BF149" s="232"/>
      <c r="BG149" s="232"/>
      <c r="BH149" s="232"/>
      <c r="BI149" s="232"/>
      <c r="BJ149" s="232"/>
      <c r="BK149" s="232"/>
      <c r="BL149" s="232"/>
      <c r="BM149" s="232"/>
      <c r="BN149" s="232"/>
      <c r="BO149" s="232"/>
      <c r="BP149" s="232"/>
      <c r="BQ149" s="232"/>
      <c r="BR149" s="232"/>
      <c r="BS149" s="232"/>
    </row>
    <row r="150" spans="1:71" ht="12.75" x14ac:dyDescent="0.2">
      <c r="A150" s="248"/>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row>
    <row r="151" spans="1:71" ht="12.75" x14ac:dyDescent="0.2">
      <c r="A151" s="248"/>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row>
    <row r="152" spans="1:71" ht="12.75" x14ac:dyDescent="0.2">
      <c r="A152" s="248"/>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row>
    <row r="153" spans="1:71" ht="12.75" x14ac:dyDescent="0.2">
      <c r="A153" s="248"/>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row>
    <row r="154" spans="1:71" ht="12.75" x14ac:dyDescent="0.2">
      <c r="A154" s="248"/>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row>
    <row r="155" spans="1:71" ht="12.75" x14ac:dyDescent="0.2">
      <c r="A155" s="248"/>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48"/>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2"/>
      <c r="AR156" s="232"/>
      <c r="AS156" s="232"/>
      <c r="AT156" s="232"/>
      <c r="AU156" s="232"/>
      <c r="AV156" s="232"/>
      <c r="AW156" s="232"/>
      <c r="AX156" s="232"/>
      <c r="AY156" s="232"/>
      <c r="AZ156" s="232"/>
      <c r="BA156" s="232"/>
      <c r="BB156" s="232"/>
      <c r="BC156" s="232"/>
      <c r="BD156" s="232"/>
      <c r="BE156" s="232"/>
      <c r="BF156" s="232"/>
      <c r="BG156" s="232"/>
      <c r="BH156" s="232"/>
      <c r="BI156" s="232"/>
      <c r="BJ156" s="232"/>
      <c r="BK156" s="232"/>
      <c r="BL156" s="232"/>
      <c r="BM156" s="232"/>
      <c r="BN156" s="232"/>
      <c r="BO156" s="232"/>
      <c r="BP156" s="232"/>
      <c r="BQ156" s="232"/>
      <c r="BR156" s="232"/>
      <c r="BS156" s="232"/>
    </row>
    <row r="157" spans="1:71" ht="12.75" x14ac:dyDescent="0.2">
      <c r="A157" s="248"/>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2"/>
      <c r="AR157" s="232"/>
      <c r="AS157" s="232"/>
      <c r="AT157" s="232"/>
      <c r="AU157" s="232"/>
      <c r="AV157" s="232"/>
      <c r="AW157" s="232"/>
      <c r="AX157" s="232"/>
      <c r="AY157" s="232"/>
      <c r="AZ157" s="232"/>
      <c r="BA157" s="232"/>
      <c r="BB157" s="232"/>
      <c r="BC157" s="232"/>
      <c r="BD157" s="232"/>
      <c r="BE157" s="232"/>
      <c r="BF157" s="232"/>
      <c r="BG157" s="232"/>
      <c r="BH157" s="232"/>
      <c r="BI157" s="232"/>
      <c r="BJ157" s="232"/>
      <c r="BK157" s="232"/>
      <c r="BL157" s="232"/>
      <c r="BM157" s="232"/>
      <c r="BN157" s="232"/>
      <c r="BO157" s="232"/>
      <c r="BP157" s="232"/>
      <c r="BQ157" s="232"/>
      <c r="BR157" s="232"/>
      <c r="BS157" s="232"/>
    </row>
    <row r="158" spans="1:71" ht="12.75" x14ac:dyDescent="0.2">
      <c r="A158" s="248"/>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2"/>
      <c r="AR158" s="232"/>
      <c r="AS158" s="232"/>
      <c r="AT158" s="232"/>
      <c r="AU158" s="232"/>
      <c r="AV158" s="232"/>
      <c r="AW158" s="232"/>
      <c r="AX158" s="232"/>
      <c r="AY158" s="232"/>
      <c r="AZ158" s="232"/>
      <c r="BA158" s="232"/>
      <c r="BB158" s="232"/>
      <c r="BC158" s="232"/>
      <c r="BD158" s="232"/>
      <c r="BE158" s="232"/>
      <c r="BF158" s="232"/>
      <c r="BG158" s="232"/>
      <c r="BH158" s="232"/>
      <c r="BI158" s="232"/>
      <c r="BJ158" s="232"/>
      <c r="BK158" s="232"/>
      <c r="BL158" s="232"/>
      <c r="BM158" s="232"/>
      <c r="BN158" s="232"/>
      <c r="BO158" s="232"/>
      <c r="BP158" s="232"/>
      <c r="BQ158" s="232"/>
      <c r="BR158" s="232"/>
      <c r="BS158" s="232"/>
    </row>
    <row r="159" spans="1:71" ht="12.75" x14ac:dyDescent="0.2">
      <c r="A159" s="233"/>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c r="AA159" s="227"/>
      <c r="AB159" s="227"/>
      <c r="AC159" s="227"/>
      <c r="AD159" s="227"/>
      <c r="AE159" s="227"/>
      <c r="AF159" s="227"/>
      <c r="AG159" s="227"/>
      <c r="AH159" s="227"/>
      <c r="AI159" s="227"/>
      <c r="AJ159" s="227"/>
      <c r="AK159" s="227"/>
      <c r="AL159" s="227"/>
      <c r="AM159" s="227"/>
      <c r="AN159" s="227"/>
      <c r="AO159" s="227"/>
      <c r="AP159" s="227"/>
      <c r="AQ159" s="228"/>
      <c r="AR159" s="228"/>
      <c r="AS159" s="228"/>
      <c r="AT159" s="227"/>
      <c r="AU159" s="227"/>
      <c r="AV159" s="227"/>
      <c r="AW159" s="227"/>
      <c r="AX159" s="227"/>
      <c r="AY159" s="227"/>
      <c r="AZ159" s="227"/>
      <c r="BA159" s="227"/>
      <c r="BB159" s="227"/>
      <c r="BC159" s="227"/>
      <c r="BD159" s="227"/>
      <c r="BE159" s="227"/>
      <c r="BF159" s="227"/>
      <c r="BG159" s="227"/>
      <c r="BH159" s="227"/>
      <c r="BI159" s="227"/>
      <c r="BJ159" s="227"/>
      <c r="BK159" s="227"/>
      <c r="BL159" s="227"/>
      <c r="BM159" s="227"/>
      <c r="BN159" s="227"/>
      <c r="BO159" s="227"/>
      <c r="BP159" s="227"/>
      <c r="BQ159" s="227"/>
      <c r="BR159" s="227"/>
      <c r="BS159" s="227"/>
    </row>
    <row r="160" spans="1:71" ht="12.75" x14ac:dyDescent="0.2">
      <c r="A160" s="233"/>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c r="AA160" s="227"/>
      <c r="AB160" s="227"/>
      <c r="AC160" s="227"/>
      <c r="AD160" s="227"/>
      <c r="AE160" s="227"/>
      <c r="AF160" s="227"/>
      <c r="AG160" s="227"/>
      <c r="AH160" s="227"/>
      <c r="AI160" s="227"/>
      <c r="AJ160" s="227"/>
      <c r="AK160" s="227"/>
      <c r="AL160" s="227"/>
      <c r="AM160" s="227"/>
      <c r="AN160" s="227"/>
      <c r="AO160" s="227"/>
      <c r="AP160" s="227"/>
      <c r="AQ160" s="228"/>
      <c r="AR160" s="228"/>
      <c r="AS160" s="228"/>
      <c r="AT160" s="227"/>
      <c r="AU160" s="227"/>
      <c r="AV160" s="227"/>
      <c r="AW160" s="227"/>
      <c r="AX160" s="227"/>
      <c r="AY160" s="227"/>
      <c r="AZ160" s="227"/>
      <c r="BA160" s="227"/>
      <c r="BB160" s="227"/>
      <c r="BC160" s="227"/>
      <c r="BD160" s="227"/>
      <c r="BE160" s="227"/>
      <c r="BF160" s="227"/>
      <c r="BG160" s="227"/>
      <c r="BH160" s="227"/>
      <c r="BI160" s="227"/>
      <c r="BJ160" s="227"/>
      <c r="BK160" s="227"/>
      <c r="BL160" s="227"/>
      <c r="BM160" s="227"/>
      <c r="BN160" s="227"/>
      <c r="BO160" s="227"/>
      <c r="BP160" s="227"/>
      <c r="BQ160" s="227"/>
      <c r="BR160" s="227"/>
      <c r="BS160" s="227"/>
    </row>
    <row r="161" spans="1:71" ht="12.75" x14ac:dyDescent="0.2">
      <c r="A161" s="233"/>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c r="AA161" s="227"/>
      <c r="AB161" s="227"/>
      <c r="AC161" s="227"/>
      <c r="AD161" s="227"/>
      <c r="AE161" s="227"/>
      <c r="AF161" s="227"/>
      <c r="AG161" s="227"/>
      <c r="AH161" s="227"/>
      <c r="AI161" s="227"/>
      <c r="AJ161" s="227"/>
      <c r="AK161" s="227"/>
      <c r="AL161" s="227"/>
      <c r="AM161" s="227"/>
      <c r="AN161" s="227"/>
      <c r="AO161" s="227"/>
      <c r="AP161" s="227"/>
      <c r="AQ161" s="228"/>
      <c r="AR161" s="228"/>
      <c r="AS161" s="228"/>
      <c r="AT161" s="227"/>
      <c r="AU161" s="227"/>
      <c r="AV161" s="227"/>
      <c r="AW161" s="227"/>
      <c r="AX161" s="227"/>
      <c r="AY161" s="227"/>
      <c r="AZ161" s="227"/>
      <c r="BA161" s="227"/>
      <c r="BB161" s="227"/>
      <c r="BC161" s="227"/>
      <c r="BD161" s="227"/>
      <c r="BE161" s="227"/>
      <c r="BF161" s="227"/>
      <c r="BG161" s="227"/>
      <c r="BH161" s="227"/>
      <c r="BI161" s="227"/>
      <c r="BJ161" s="227"/>
      <c r="BK161" s="227"/>
      <c r="BL161" s="227"/>
      <c r="BM161" s="227"/>
      <c r="BN161" s="227"/>
      <c r="BO161" s="227"/>
      <c r="BP161" s="227"/>
      <c r="BQ161" s="227"/>
      <c r="BR161" s="227"/>
      <c r="BS161" s="227"/>
    </row>
    <row r="162" spans="1:71" ht="12.75" x14ac:dyDescent="0.2">
      <c r="A162" s="233"/>
      <c r="B162" s="227"/>
      <c r="C162" s="227"/>
      <c r="D162" s="227"/>
      <c r="E162" s="227"/>
      <c r="F162" s="227"/>
      <c r="G162" s="227"/>
      <c r="H162" s="227"/>
      <c r="I162" s="227"/>
      <c r="J162" s="227"/>
      <c r="K162" s="227"/>
      <c r="L162" s="227"/>
      <c r="M162" s="227"/>
      <c r="N162" s="227"/>
      <c r="O162" s="227"/>
      <c r="P162" s="227"/>
      <c r="Q162" s="227"/>
      <c r="R162" s="227"/>
      <c r="S162" s="227"/>
      <c r="T162" s="227"/>
      <c r="U162" s="227"/>
      <c r="V162" s="227"/>
      <c r="W162" s="227"/>
      <c r="X162" s="227"/>
      <c r="Y162" s="227"/>
      <c r="Z162" s="227"/>
      <c r="AA162" s="227"/>
      <c r="AB162" s="227"/>
      <c r="AC162" s="227"/>
      <c r="AD162" s="227"/>
      <c r="AE162" s="227"/>
      <c r="AF162" s="227"/>
      <c r="AG162" s="227"/>
      <c r="AH162" s="227"/>
      <c r="AI162" s="227"/>
      <c r="AJ162" s="227"/>
      <c r="AK162" s="227"/>
      <c r="AL162" s="227"/>
      <c r="AM162" s="227"/>
      <c r="AN162" s="227"/>
      <c r="AO162" s="227"/>
      <c r="AP162" s="227"/>
      <c r="AQ162" s="228"/>
      <c r="AR162" s="228"/>
      <c r="AS162" s="228"/>
      <c r="AT162" s="227"/>
      <c r="AU162" s="227"/>
      <c r="AV162" s="227"/>
      <c r="AW162" s="227"/>
      <c r="AX162" s="227"/>
      <c r="AY162" s="227"/>
      <c r="AZ162" s="227"/>
      <c r="BA162" s="227"/>
      <c r="BB162" s="227"/>
      <c r="BC162" s="227"/>
      <c r="BD162" s="227"/>
      <c r="BE162" s="227"/>
      <c r="BF162" s="227"/>
      <c r="BG162" s="227"/>
      <c r="BH162" s="227"/>
      <c r="BI162" s="227"/>
      <c r="BJ162" s="227"/>
      <c r="BK162" s="227"/>
      <c r="BL162" s="227"/>
      <c r="BM162" s="227"/>
      <c r="BN162" s="227"/>
      <c r="BO162" s="227"/>
      <c r="BP162" s="227"/>
      <c r="BQ162" s="227"/>
      <c r="BR162" s="227"/>
      <c r="BS162" s="227"/>
    </row>
    <row r="163" spans="1:71" ht="12.75" x14ac:dyDescent="0.2">
      <c r="A163" s="233"/>
      <c r="B163" s="227"/>
      <c r="C163" s="227"/>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27"/>
      <c r="AD163" s="227"/>
      <c r="AE163" s="227"/>
      <c r="AF163" s="227"/>
      <c r="AG163" s="227"/>
      <c r="AH163" s="227"/>
      <c r="AI163" s="227"/>
      <c r="AJ163" s="227"/>
      <c r="AK163" s="227"/>
      <c r="AL163" s="227"/>
      <c r="AM163" s="227"/>
      <c r="AN163" s="227"/>
      <c r="AO163" s="227"/>
      <c r="AP163" s="227"/>
      <c r="AQ163" s="228"/>
      <c r="AR163" s="228"/>
      <c r="AS163" s="228"/>
      <c r="AT163" s="227"/>
      <c r="AU163" s="227"/>
      <c r="AV163" s="227"/>
      <c r="AW163" s="227"/>
      <c r="AX163" s="227"/>
      <c r="AY163" s="227"/>
      <c r="AZ163" s="227"/>
      <c r="BA163" s="227"/>
      <c r="BB163" s="227"/>
      <c r="BC163" s="227"/>
      <c r="BD163" s="227"/>
      <c r="BE163" s="227"/>
      <c r="BF163" s="227"/>
      <c r="BG163" s="227"/>
      <c r="BH163" s="227"/>
      <c r="BI163" s="227"/>
      <c r="BJ163" s="227"/>
      <c r="BK163" s="227"/>
      <c r="BL163" s="227"/>
      <c r="BM163" s="227"/>
      <c r="BN163" s="227"/>
      <c r="BO163" s="227"/>
      <c r="BP163" s="227"/>
      <c r="BQ163" s="227"/>
      <c r="BR163" s="227"/>
      <c r="BS163" s="227"/>
    </row>
    <row r="164" spans="1:71" ht="12.75" x14ac:dyDescent="0.2">
      <c r="A164" s="233"/>
      <c r="B164" s="227"/>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227"/>
      <c r="AK164" s="227"/>
      <c r="AL164" s="227"/>
      <c r="AM164" s="227"/>
      <c r="AN164" s="227"/>
      <c r="AO164" s="227"/>
      <c r="AP164" s="227"/>
      <c r="AQ164" s="228"/>
      <c r="AR164" s="228"/>
      <c r="AS164" s="228"/>
      <c r="AT164" s="227"/>
      <c r="AU164" s="227"/>
      <c r="AV164" s="227"/>
      <c r="AW164" s="227"/>
      <c r="AX164" s="227"/>
      <c r="AY164" s="227"/>
      <c r="AZ164" s="227"/>
      <c r="BA164" s="227"/>
      <c r="BB164" s="227"/>
      <c r="BC164" s="227"/>
      <c r="BD164" s="227"/>
      <c r="BE164" s="227"/>
      <c r="BF164" s="227"/>
      <c r="BG164" s="227"/>
      <c r="BH164" s="227"/>
      <c r="BI164" s="227"/>
      <c r="BJ164" s="227"/>
      <c r="BK164" s="227"/>
      <c r="BL164" s="227"/>
      <c r="BM164" s="227"/>
      <c r="BN164" s="227"/>
      <c r="BO164" s="227"/>
      <c r="BP164" s="227"/>
      <c r="BQ164" s="227"/>
      <c r="BR164" s="227"/>
      <c r="BS164" s="227"/>
    </row>
    <row r="165" spans="1:71" ht="12.75" x14ac:dyDescent="0.2">
      <c r="A165" s="233"/>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227"/>
      <c r="AK165" s="227"/>
      <c r="AL165" s="227"/>
      <c r="AM165" s="227"/>
      <c r="AN165" s="227"/>
      <c r="AO165" s="227"/>
      <c r="AP165" s="227"/>
      <c r="AQ165" s="228"/>
      <c r="AR165" s="228"/>
      <c r="AS165" s="228"/>
      <c r="AT165" s="227"/>
      <c r="AU165" s="227"/>
      <c r="AV165" s="227"/>
      <c r="AW165" s="227"/>
      <c r="AX165" s="227"/>
      <c r="AY165" s="227"/>
      <c r="AZ165" s="227"/>
      <c r="BA165" s="227"/>
      <c r="BB165" s="227"/>
      <c r="BC165" s="227"/>
      <c r="BD165" s="227"/>
      <c r="BE165" s="227"/>
      <c r="BF165" s="227"/>
      <c r="BG165" s="227"/>
      <c r="BH165" s="227"/>
      <c r="BI165" s="227"/>
      <c r="BJ165" s="227"/>
      <c r="BK165" s="227"/>
      <c r="BL165" s="227"/>
      <c r="BM165" s="227"/>
      <c r="BN165" s="227"/>
      <c r="BO165" s="227"/>
      <c r="BP165" s="227"/>
      <c r="BQ165" s="227"/>
      <c r="BR165" s="227"/>
      <c r="BS165" s="227"/>
    </row>
    <row r="166" spans="1:71" ht="12.75" x14ac:dyDescent="0.2">
      <c r="A166" s="233"/>
      <c r="B166" s="227"/>
      <c r="C166" s="227"/>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c r="AA166" s="227"/>
      <c r="AB166" s="227"/>
      <c r="AC166" s="227"/>
      <c r="AD166" s="227"/>
      <c r="AE166" s="227"/>
      <c r="AF166" s="227"/>
      <c r="AG166" s="227"/>
      <c r="AH166" s="227"/>
      <c r="AI166" s="227"/>
      <c r="AJ166" s="227"/>
      <c r="AK166" s="227"/>
      <c r="AL166" s="227"/>
      <c r="AM166" s="227"/>
      <c r="AN166" s="227"/>
      <c r="AO166" s="227"/>
      <c r="AP166" s="227"/>
      <c r="AQ166" s="228"/>
      <c r="AR166" s="228"/>
      <c r="AS166" s="228"/>
      <c r="AT166" s="227"/>
      <c r="AU166" s="227"/>
      <c r="AV166" s="227"/>
      <c r="AW166" s="227"/>
      <c r="AX166" s="227"/>
      <c r="AY166" s="227"/>
      <c r="AZ166" s="227"/>
      <c r="BA166" s="227"/>
      <c r="BB166" s="227"/>
      <c r="BC166" s="227"/>
      <c r="BD166" s="227"/>
      <c r="BE166" s="227"/>
      <c r="BF166" s="227"/>
      <c r="BG166" s="227"/>
      <c r="BH166" s="227"/>
      <c r="BI166" s="227"/>
      <c r="BJ166" s="227"/>
      <c r="BK166" s="227"/>
      <c r="BL166" s="227"/>
      <c r="BM166" s="227"/>
      <c r="BN166" s="227"/>
      <c r="BO166" s="227"/>
      <c r="BP166" s="227"/>
      <c r="BQ166" s="227"/>
      <c r="BR166" s="227"/>
      <c r="BS166" s="227"/>
    </row>
    <row r="167" spans="1:71" ht="12.75" x14ac:dyDescent="0.2">
      <c r="A167" s="233"/>
      <c r="B167" s="227"/>
      <c r="C167" s="227"/>
      <c r="D167" s="227"/>
      <c r="E167" s="227"/>
      <c r="F167" s="227"/>
      <c r="G167" s="227"/>
      <c r="H167" s="227"/>
      <c r="I167" s="227"/>
      <c r="J167" s="227"/>
      <c r="K167" s="227"/>
      <c r="L167" s="227"/>
      <c r="M167" s="227"/>
      <c r="N167" s="227"/>
      <c r="O167" s="227"/>
      <c r="P167" s="227"/>
      <c r="Q167" s="227"/>
      <c r="R167" s="227"/>
      <c r="S167" s="227"/>
      <c r="T167" s="227"/>
      <c r="U167" s="227"/>
      <c r="V167" s="227"/>
      <c r="W167" s="227"/>
      <c r="X167" s="227"/>
      <c r="Y167" s="227"/>
      <c r="Z167" s="227"/>
      <c r="AA167" s="227"/>
      <c r="AB167" s="227"/>
      <c r="AC167" s="227"/>
      <c r="AD167" s="227"/>
      <c r="AE167" s="227"/>
      <c r="AF167" s="227"/>
      <c r="AG167" s="227"/>
      <c r="AH167" s="227"/>
      <c r="AI167" s="227"/>
      <c r="AJ167" s="227"/>
      <c r="AK167" s="227"/>
      <c r="AL167" s="227"/>
      <c r="AM167" s="227"/>
      <c r="AN167" s="227"/>
      <c r="AO167" s="227"/>
      <c r="AP167" s="227"/>
      <c r="AQ167" s="228"/>
      <c r="AR167" s="228"/>
      <c r="AS167" s="228"/>
      <c r="AT167" s="227"/>
      <c r="AU167" s="227"/>
      <c r="AV167" s="227"/>
      <c r="AW167" s="227"/>
      <c r="AX167" s="227"/>
      <c r="AY167" s="227"/>
      <c r="AZ167" s="227"/>
      <c r="BA167" s="227"/>
      <c r="BB167" s="227"/>
      <c r="BC167" s="227"/>
      <c r="BD167" s="227"/>
      <c r="BE167" s="227"/>
      <c r="BF167" s="227"/>
      <c r="BG167" s="227"/>
      <c r="BH167" s="227"/>
      <c r="BI167" s="227"/>
      <c r="BJ167" s="227"/>
      <c r="BK167" s="227"/>
      <c r="BL167" s="227"/>
      <c r="BM167" s="227"/>
      <c r="BN167" s="227"/>
      <c r="BO167" s="227"/>
      <c r="BP167" s="227"/>
      <c r="BQ167" s="227"/>
      <c r="BR167" s="227"/>
      <c r="BS167" s="227"/>
    </row>
    <row r="168" spans="1:71" ht="12.75" x14ac:dyDescent="0.2">
      <c r="A168" s="233"/>
      <c r="B168" s="227"/>
      <c r="C168" s="227"/>
      <c r="D168" s="227"/>
      <c r="E168" s="227"/>
      <c r="F168" s="227"/>
      <c r="G168" s="227"/>
      <c r="H168" s="227"/>
      <c r="I168" s="227"/>
      <c r="J168" s="227"/>
      <c r="K168" s="227"/>
      <c r="L168" s="227"/>
      <c r="M168" s="227"/>
      <c r="N168" s="227"/>
      <c r="O168" s="227"/>
      <c r="P168" s="227"/>
      <c r="Q168" s="227"/>
      <c r="R168" s="227"/>
      <c r="S168" s="227"/>
      <c r="T168" s="227"/>
      <c r="U168" s="227"/>
      <c r="V168" s="227"/>
      <c r="W168" s="227"/>
      <c r="X168" s="227"/>
      <c r="Y168" s="227"/>
      <c r="Z168" s="227"/>
      <c r="AA168" s="227"/>
      <c r="AB168" s="227"/>
      <c r="AC168" s="227"/>
      <c r="AD168" s="227"/>
      <c r="AE168" s="227"/>
      <c r="AF168" s="227"/>
      <c r="AG168" s="227"/>
      <c r="AH168" s="227"/>
      <c r="AI168" s="227"/>
      <c r="AJ168" s="227"/>
      <c r="AK168" s="227"/>
      <c r="AL168" s="227"/>
      <c r="AM168" s="227"/>
      <c r="AN168" s="227"/>
      <c r="AO168" s="227"/>
      <c r="AP168" s="227"/>
      <c r="AQ168" s="228"/>
      <c r="AR168" s="228"/>
      <c r="AS168" s="228"/>
      <c r="AT168" s="227"/>
      <c r="AU168" s="227"/>
      <c r="AV168" s="227"/>
      <c r="AW168" s="227"/>
      <c r="AX168" s="227"/>
      <c r="AY168" s="227"/>
      <c r="AZ168" s="227"/>
      <c r="BA168" s="227"/>
      <c r="BB168" s="227"/>
      <c r="BC168" s="227"/>
      <c r="BD168" s="227"/>
      <c r="BE168" s="227"/>
      <c r="BF168" s="227"/>
      <c r="BG168" s="227"/>
      <c r="BH168" s="227"/>
      <c r="BI168" s="227"/>
      <c r="BJ168" s="227"/>
      <c r="BK168" s="227"/>
      <c r="BL168" s="227"/>
      <c r="BM168" s="227"/>
      <c r="BN168" s="227"/>
      <c r="BO168" s="227"/>
      <c r="BP168" s="227"/>
      <c r="BQ168" s="227"/>
      <c r="BR168" s="227"/>
      <c r="BS168" s="227"/>
    </row>
    <row r="169" spans="1:71" ht="12.75" x14ac:dyDescent="0.2">
      <c r="A169" s="233"/>
      <c r="B169" s="227"/>
      <c r="C169" s="227"/>
      <c r="D169" s="227"/>
      <c r="E169" s="227"/>
      <c r="F169" s="227"/>
      <c r="G169" s="227"/>
      <c r="H169" s="227"/>
      <c r="I169" s="227"/>
      <c r="J169" s="227"/>
      <c r="K169" s="227"/>
      <c r="L169" s="227"/>
      <c r="M169" s="227"/>
      <c r="N169" s="227"/>
      <c r="O169" s="227"/>
      <c r="P169" s="227"/>
      <c r="Q169" s="227"/>
      <c r="R169" s="227"/>
      <c r="S169" s="227"/>
      <c r="T169" s="227"/>
      <c r="U169" s="227"/>
      <c r="V169" s="227"/>
      <c r="W169" s="227"/>
      <c r="X169" s="227"/>
      <c r="Y169" s="227"/>
      <c r="Z169" s="227"/>
      <c r="AA169" s="227"/>
      <c r="AB169" s="227"/>
      <c r="AC169" s="227"/>
      <c r="AD169" s="227"/>
      <c r="AE169" s="227"/>
      <c r="AF169" s="227"/>
      <c r="AG169" s="227"/>
      <c r="AH169" s="227"/>
      <c r="AI169" s="227"/>
      <c r="AJ169" s="227"/>
      <c r="AK169" s="227"/>
      <c r="AL169" s="227"/>
      <c r="AM169" s="227"/>
      <c r="AN169" s="227"/>
      <c r="AO169" s="227"/>
      <c r="AP169" s="227"/>
      <c r="AQ169" s="228"/>
      <c r="AR169" s="228"/>
      <c r="AS169" s="228"/>
      <c r="AT169" s="227"/>
      <c r="AU169" s="227"/>
      <c r="AV169" s="227"/>
      <c r="AW169" s="227"/>
      <c r="AX169" s="227"/>
      <c r="AY169" s="227"/>
      <c r="AZ169" s="227"/>
      <c r="BA169" s="227"/>
      <c r="BB169" s="227"/>
      <c r="BC169" s="227"/>
      <c r="BD169" s="227"/>
      <c r="BE169" s="227"/>
      <c r="BF169" s="227"/>
      <c r="BG169" s="227"/>
      <c r="BH169" s="227"/>
      <c r="BI169" s="227"/>
      <c r="BJ169" s="227"/>
      <c r="BK169" s="227"/>
      <c r="BL169" s="227"/>
      <c r="BM169" s="227"/>
      <c r="BN169" s="227"/>
      <c r="BO169" s="227"/>
      <c r="BP169" s="227"/>
      <c r="BQ169" s="227"/>
      <c r="BR169" s="227"/>
      <c r="BS169" s="227"/>
    </row>
    <row r="170" spans="1:71" ht="12.75" x14ac:dyDescent="0.2">
      <c r="A170" s="233"/>
      <c r="B170" s="227"/>
      <c r="C170" s="227"/>
      <c r="D170" s="227"/>
      <c r="E170" s="227"/>
      <c r="F170" s="227"/>
      <c r="G170" s="227"/>
      <c r="H170" s="227"/>
      <c r="I170" s="227"/>
      <c r="J170" s="227"/>
      <c r="K170" s="227"/>
      <c r="L170" s="227"/>
      <c r="M170" s="227"/>
      <c r="N170" s="227"/>
      <c r="O170" s="227"/>
      <c r="P170" s="227"/>
      <c r="Q170" s="227"/>
      <c r="R170" s="227"/>
      <c r="S170" s="227"/>
      <c r="T170" s="227"/>
      <c r="U170" s="227"/>
      <c r="V170" s="227"/>
      <c r="W170" s="227"/>
      <c r="X170" s="227"/>
      <c r="Y170" s="227"/>
      <c r="Z170" s="227"/>
      <c r="AA170" s="227"/>
      <c r="AB170" s="227"/>
      <c r="AC170" s="227"/>
      <c r="AD170" s="227"/>
      <c r="AE170" s="227"/>
      <c r="AF170" s="227"/>
      <c r="AG170" s="227"/>
      <c r="AH170" s="227"/>
      <c r="AI170" s="227"/>
      <c r="AJ170" s="227"/>
      <c r="AK170" s="227"/>
      <c r="AL170" s="227"/>
      <c r="AM170" s="227"/>
      <c r="AN170" s="227"/>
      <c r="AO170" s="227"/>
      <c r="AP170" s="227"/>
      <c r="AQ170" s="228"/>
      <c r="AR170" s="228"/>
      <c r="AS170" s="228"/>
      <c r="AT170" s="227"/>
      <c r="AU170" s="227"/>
      <c r="AV170" s="227"/>
      <c r="AW170" s="227"/>
      <c r="AX170" s="227"/>
      <c r="AY170" s="227"/>
      <c r="AZ170" s="227"/>
      <c r="BA170" s="227"/>
      <c r="BB170" s="227"/>
      <c r="BC170" s="227"/>
      <c r="BD170" s="227"/>
      <c r="BE170" s="227"/>
      <c r="BF170" s="227"/>
      <c r="BG170" s="227"/>
      <c r="BH170" s="227"/>
      <c r="BI170" s="227"/>
      <c r="BJ170" s="227"/>
      <c r="BK170" s="227"/>
      <c r="BL170" s="227"/>
      <c r="BM170" s="227"/>
      <c r="BN170" s="227"/>
      <c r="BO170" s="227"/>
      <c r="BP170" s="227"/>
      <c r="BQ170" s="227"/>
      <c r="BR170" s="227"/>
      <c r="BS170" s="227"/>
    </row>
    <row r="171" spans="1:71" ht="12.75" x14ac:dyDescent="0.2">
      <c r="A171" s="233"/>
      <c r="B171" s="227"/>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c r="AA171" s="227"/>
      <c r="AB171" s="227"/>
      <c r="AC171" s="227"/>
      <c r="AD171" s="227"/>
      <c r="AE171" s="227"/>
      <c r="AF171" s="227"/>
      <c r="AG171" s="227"/>
      <c r="AH171" s="227"/>
      <c r="AI171" s="227"/>
      <c r="AJ171" s="227"/>
      <c r="AK171" s="227"/>
      <c r="AL171" s="227"/>
      <c r="AM171" s="227"/>
      <c r="AN171" s="227"/>
      <c r="AO171" s="227"/>
      <c r="AP171" s="227"/>
      <c r="AQ171" s="228"/>
      <c r="AR171" s="228"/>
      <c r="AS171" s="228"/>
      <c r="AT171" s="227"/>
      <c r="AU171" s="227"/>
      <c r="AV171" s="227"/>
      <c r="AW171" s="227"/>
      <c r="AX171" s="227"/>
      <c r="AY171" s="227"/>
      <c r="AZ171" s="227"/>
      <c r="BA171" s="227"/>
      <c r="BB171" s="227"/>
      <c r="BC171" s="227"/>
      <c r="BD171" s="227"/>
      <c r="BE171" s="227"/>
      <c r="BF171" s="227"/>
      <c r="BG171" s="227"/>
      <c r="BH171" s="227"/>
      <c r="BI171" s="227"/>
      <c r="BJ171" s="227"/>
      <c r="BK171" s="227"/>
      <c r="BL171" s="227"/>
      <c r="BM171" s="227"/>
      <c r="BN171" s="227"/>
      <c r="BO171" s="227"/>
      <c r="BP171" s="227"/>
      <c r="BQ171" s="227"/>
      <c r="BR171" s="227"/>
      <c r="BS171" s="227"/>
    </row>
    <row r="172" spans="1:71" ht="12.75" x14ac:dyDescent="0.2">
      <c r="A172" s="233"/>
      <c r="B172" s="227"/>
      <c r="C172" s="227"/>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c r="AA172" s="227"/>
      <c r="AB172" s="227"/>
      <c r="AC172" s="227"/>
      <c r="AD172" s="227"/>
      <c r="AE172" s="227"/>
      <c r="AF172" s="227"/>
      <c r="AG172" s="227"/>
      <c r="AH172" s="227"/>
      <c r="AI172" s="227"/>
      <c r="AJ172" s="227"/>
      <c r="AK172" s="227"/>
      <c r="AL172" s="227"/>
      <c r="AM172" s="227"/>
      <c r="AN172" s="227"/>
      <c r="AO172" s="227"/>
      <c r="AP172" s="227"/>
      <c r="AQ172" s="228"/>
      <c r="AR172" s="228"/>
      <c r="AS172" s="228"/>
      <c r="AT172" s="227"/>
      <c r="AU172" s="227"/>
      <c r="AV172" s="227"/>
      <c r="AW172" s="227"/>
      <c r="AX172" s="227"/>
      <c r="AY172" s="227"/>
      <c r="AZ172" s="227"/>
      <c r="BA172" s="227"/>
      <c r="BB172" s="227"/>
      <c r="BC172" s="227"/>
      <c r="BD172" s="227"/>
      <c r="BE172" s="227"/>
      <c r="BF172" s="227"/>
      <c r="BG172" s="227"/>
      <c r="BH172" s="227"/>
      <c r="BI172" s="227"/>
      <c r="BJ172" s="227"/>
      <c r="BK172" s="227"/>
      <c r="BL172" s="227"/>
      <c r="BM172" s="227"/>
      <c r="BN172" s="227"/>
      <c r="BO172" s="227"/>
      <c r="BP172" s="227"/>
      <c r="BQ172" s="227"/>
      <c r="BR172" s="227"/>
      <c r="BS172" s="227"/>
    </row>
    <row r="173" spans="1:71" ht="12.75" x14ac:dyDescent="0.2">
      <c r="A173" s="233"/>
      <c r="B173" s="227"/>
      <c r="C173" s="227"/>
      <c r="D173" s="227"/>
      <c r="E173" s="227"/>
      <c r="F173" s="227"/>
      <c r="G173" s="227"/>
      <c r="H173" s="227"/>
      <c r="I173" s="227"/>
      <c r="J173" s="227"/>
      <c r="K173" s="227"/>
      <c r="L173" s="227"/>
      <c r="M173" s="227"/>
      <c r="N173" s="227"/>
      <c r="O173" s="227"/>
      <c r="P173" s="227"/>
      <c r="Q173" s="227"/>
      <c r="R173" s="227"/>
      <c r="S173" s="227"/>
      <c r="T173" s="227"/>
      <c r="U173" s="227"/>
      <c r="V173" s="227"/>
      <c r="W173" s="227"/>
      <c r="X173" s="227"/>
      <c r="Y173" s="227"/>
      <c r="Z173" s="227"/>
      <c r="AA173" s="227"/>
      <c r="AB173" s="227"/>
      <c r="AC173" s="227"/>
      <c r="AD173" s="227"/>
      <c r="AE173" s="227"/>
      <c r="AF173" s="227"/>
      <c r="AG173" s="227"/>
      <c r="AH173" s="227"/>
      <c r="AI173" s="227"/>
      <c r="AJ173" s="227"/>
      <c r="AK173" s="227"/>
      <c r="AL173" s="227"/>
      <c r="AM173" s="227"/>
      <c r="AN173" s="227"/>
      <c r="AO173" s="227"/>
      <c r="AP173" s="227"/>
      <c r="AQ173" s="228"/>
      <c r="AR173" s="228"/>
      <c r="AS173" s="228"/>
      <c r="AT173" s="227"/>
      <c r="AU173" s="227"/>
      <c r="AV173" s="227"/>
      <c r="AW173" s="227"/>
      <c r="AX173" s="227"/>
      <c r="AY173" s="227"/>
      <c r="AZ173" s="227"/>
      <c r="BA173" s="227"/>
      <c r="BB173" s="227"/>
      <c r="BC173" s="227"/>
      <c r="BD173" s="227"/>
      <c r="BE173" s="227"/>
      <c r="BF173" s="227"/>
      <c r="BG173" s="227"/>
      <c r="BH173" s="227"/>
      <c r="BI173" s="227"/>
      <c r="BJ173" s="227"/>
      <c r="BK173" s="227"/>
      <c r="BL173" s="227"/>
      <c r="BM173" s="227"/>
      <c r="BN173" s="227"/>
      <c r="BO173" s="227"/>
      <c r="BP173" s="227"/>
      <c r="BQ173" s="227"/>
      <c r="BR173" s="227"/>
      <c r="BS173" s="227"/>
    </row>
    <row r="174" spans="1:71" ht="12.75" x14ac:dyDescent="0.2">
      <c r="A174" s="233"/>
      <c r="B174" s="227"/>
      <c r="C174" s="227"/>
      <c r="D174" s="227"/>
      <c r="E174" s="227"/>
      <c r="F174" s="227"/>
      <c r="G174" s="227"/>
      <c r="H174" s="227"/>
      <c r="I174" s="227"/>
      <c r="J174" s="227"/>
      <c r="K174" s="227"/>
      <c r="L174" s="227"/>
      <c r="M174" s="227"/>
      <c r="N174" s="227"/>
      <c r="O174" s="227"/>
      <c r="P174" s="227"/>
      <c r="Q174" s="227"/>
      <c r="R174" s="227"/>
      <c r="S174" s="227"/>
      <c r="T174" s="227"/>
      <c r="U174" s="227"/>
      <c r="V174" s="227"/>
      <c r="W174" s="227"/>
      <c r="X174" s="227"/>
      <c r="Y174" s="227"/>
      <c r="Z174" s="227"/>
      <c r="AA174" s="227"/>
      <c r="AB174" s="227"/>
      <c r="AC174" s="227"/>
      <c r="AD174" s="227"/>
      <c r="AE174" s="227"/>
      <c r="AF174" s="227"/>
      <c r="AG174" s="227"/>
      <c r="AH174" s="227"/>
      <c r="AI174" s="227"/>
      <c r="AJ174" s="227"/>
      <c r="AK174" s="227"/>
      <c r="AL174" s="227"/>
      <c r="AM174" s="227"/>
      <c r="AN174" s="227"/>
      <c r="AO174" s="227"/>
      <c r="AP174" s="227"/>
      <c r="AQ174" s="228"/>
      <c r="AR174" s="228"/>
      <c r="AS174" s="228"/>
      <c r="AT174" s="227"/>
      <c r="AU174" s="227"/>
      <c r="AV174" s="227"/>
      <c r="AW174" s="227"/>
      <c r="AX174" s="227"/>
      <c r="AY174" s="227"/>
      <c r="AZ174" s="227"/>
      <c r="BA174" s="227"/>
      <c r="BB174" s="227"/>
      <c r="BC174" s="227"/>
      <c r="BD174" s="227"/>
      <c r="BE174" s="227"/>
      <c r="BF174" s="227"/>
      <c r="BG174" s="227"/>
      <c r="BH174" s="227"/>
      <c r="BI174" s="227"/>
      <c r="BJ174" s="227"/>
      <c r="BK174" s="227"/>
      <c r="BL174" s="227"/>
      <c r="BM174" s="227"/>
      <c r="BN174" s="227"/>
      <c r="BO174" s="227"/>
      <c r="BP174" s="227"/>
      <c r="BQ174" s="227"/>
      <c r="BR174" s="227"/>
      <c r="BS174" s="227"/>
    </row>
    <row r="175" spans="1:71" ht="12.75" x14ac:dyDescent="0.2">
      <c r="A175" s="233"/>
      <c r="B175" s="227"/>
      <c r="C175" s="227"/>
      <c r="D175" s="227"/>
      <c r="E175" s="227"/>
      <c r="F175" s="227"/>
      <c r="G175" s="227"/>
      <c r="H175" s="227"/>
      <c r="I175" s="227"/>
      <c r="J175" s="227"/>
      <c r="K175" s="227"/>
      <c r="L175" s="227"/>
      <c r="M175" s="227"/>
      <c r="N175" s="227"/>
      <c r="O175" s="227"/>
      <c r="P175" s="227"/>
      <c r="Q175" s="227"/>
      <c r="R175" s="227"/>
      <c r="S175" s="227"/>
      <c r="T175" s="227"/>
      <c r="U175" s="227"/>
      <c r="V175" s="227"/>
      <c r="W175" s="227"/>
      <c r="X175" s="227"/>
      <c r="Y175" s="227"/>
      <c r="Z175" s="227"/>
      <c r="AA175" s="227"/>
      <c r="AB175" s="227"/>
      <c r="AC175" s="227"/>
      <c r="AD175" s="227"/>
      <c r="AE175" s="227"/>
      <c r="AF175" s="227"/>
      <c r="AG175" s="227"/>
      <c r="AH175" s="227"/>
      <c r="AI175" s="227"/>
      <c r="AJ175" s="227"/>
      <c r="AK175" s="227"/>
      <c r="AL175" s="227"/>
      <c r="AM175" s="227"/>
      <c r="AN175" s="227"/>
      <c r="AO175" s="227"/>
      <c r="AP175" s="227"/>
      <c r="AQ175" s="228"/>
      <c r="AR175" s="228"/>
      <c r="AS175" s="228"/>
      <c r="AT175" s="227"/>
      <c r="AU175" s="227"/>
      <c r="AV175" s="227"/>
      <c r="AW175" s="227"/>
      <c r="AX175" s="227"/>
      <c r="AY175" s="227"/>
      <c r="AZ175" s="227"/>
      <c r="BA175" s="227"/>
      <c r="BB175" s="227"/>
      <c r="BC175" s="227"/>
      <c r="BD175" s="227"/>
      <c r="BE175" s="227"/>
      <c r="BF175" s="227"/>
      <c r="BG175" s="227"/>
      <c r="BH175" s="227"/>
      <c r="BI175" s="227"/>
      <c r="BJ175" s="227"/>
      <c r="BK175" s="227"/>
      <c r="BL175" s="227"/>
      <c r="BM175" s="227"/>
      <c r="BN175" s="227"/>
      <c r="BO175" s="227"/>
      <c r="BP175" s="227"/>
      <c r="BQ175" s="227"/>
      <c r="BR175" s="227"/>
      <c r="BS175" s="227"/>
    </row>
    <row r="176" spans="1:71" ht="12.75" x14ac:dyDescent="0.2">
      <c r="A176" s="233"/>
      <c r="B176" s="227"/>
      <c r="C176" s="227"/>
      <c r="D176" s="227"/>
      <c r="E176" s="227"/>
      <c r="F176" s="227"/>
      <c r="G176" s="227"/>
      <c r="H176" s="227"/>
      <c r="I176" s="227"/>
      <c r="J176" s="227"/>
      <c r="K176" s="227"/>
      <c r="L176" s="227"/>
      <c r="M176" s="227"/>
      <c r="N176" s="227"/>
      <c r="O176" s="227"/>
      <c r="P176" s="227"/>
      <c r="Q176" s="227"/>
      <c r="R176" s="227"/>
      <c r="S176" s="227"/>
      <c r="T176" s="227"/>
      <c r="U176" s="227"/>
      <c r="V176" s="227"/>
      <c r="W176" s="227"/>
      <c r="X176" s="227"/>
      <c r="Y176" s="227"/>
      <c r="Z176" s="227"/>
      <c r="AA176" s="227"/>
      <c r="AB176" s="227"/>
      <c r="AC176" s="227"/>
      <c r="AD176" s="227"/>
      <c r="AE176" s="227"/>
      <c r="AF176" s="227"/>
      <c r="AG176" s="227"/>
      <c r="AH176" s="227"/>
      <c r="AI176" s="227"/>
      <c r="AJ176" s="227"/>
      <c r="AK176" s="227"/>
      <c r="AL176" s="227"/>
      <c r="AM176" s="227"/>
      <c r="AN176" s="227"/>
      <c r="AO176" s="227"/>
      <c r="AP176" s="227"/>
      <c r="AQ176" s="228"/>
      <c r="AR176" s="228"/>
      <c r="AS176" s="228"/>
      <c r="AT176" s="227"/>
      <c r="AU176" s="227"/>
      <c r="AV176" s="227"/>
      <c r="AW176" s="227"/>
      <c r="AX176" s="227"/>
      <c r="AY176" s="227"/>
      <c r="AZ176" s="227"/>
      <c r="BA176" s="227"/>
      <c r="BB176" s="227"/>
      <c r="BC176" s="227"/>
      <c r="BD176" s="227"/>
      <c r="BE176" s="227"/>
      <c r="BF176" s="227"/>
      <c r="BG176" s="227"/>
      <c r="BH176" s="227"/>
      <c r="BI176" s="227"/>
      <c r="BJ176" s="227"/>
      <c r="BK176" s="227"/>
      <c r="BL176" s="227"/>
      <c r="BM176" s="227"/>
      <c r="BN176" s="227"/>
      <c r="BO176" s="227"/>
      <c r="BP176" s="227"/>
      <c r="BQ176" s="227"/>
      <c r="BR176" s="227"/>
      <c r="BS176" s="227"/>
    </row>
    <row r="177" spans="1:71" ht="12.75" x14ac:dyDescent="0.2">
      <c r="A177" s="233"/>
      <c r="B177" s="227"/>
      <c r="C177" s="227"/>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c r="AA177" s="227"/>
      <c r="AB177" s="227"/>
      <c r="AC177" s="227"/>
      <c r="AD177" s="227"/>
      <c r="AE177" s="227"/>
      <c r="AF177" s="227"/>
      <c r="AG177" s="227"/>
      <c r="AH177" s="227"/>
      <c r="AI177" s="227"/>
      <c r="AJ177" s="227"/>
      <c r="AK177" s="227"/>
      <c r="AL177" s="227"/>
      <c r="AM177" s="227"/>
      <c r="AN177" s="227"/>
      <c r="AO177" s="227"/>
      <c r="AP177" s="227"/>
      <c r="AQ177" s="228"/>
      <c r="AR177" s="228"/>
      <c r="AS177" s="228"/>
      <c r="AT177" s="227"/>
      <c r="AU177" s="227"/>
      <c r="AV177" s="227"/>
      <c r="AW177" s="227"/>
      <c r="AX177" s="227"/>
      <c r="AY177" s="227"/>
      <c r="AZ177" s="227"/>
      <c r="BA177" s="227"/>
      <c r="BB177" s="227"/>
      <c r="BC177" s="227"/>
      <c r="BD177" s="227"/>
      <c r="BE177" s="227"/>
      <c r="BF177" s="227"/>
      <c r="BG177" s="227"/>
      <c r="BH177" s="227"/>
      <c r="BI177" s="227"/>
      <c r="BJ177" s="227"/>
      <c r="BK177" s="227"/>
      <c r="BL177" s="227"/>
      <c r="BM177" s="227"/>
      <c r="BN177" s="227"/>
      <c r="BO177" s="227"/>
      <c r="BP177" s="227"/>
      <c r="BQ177" s="227"/>
      <c r="BR177" s="227"/>
      <c r="BS177" s="227"/>
    </row>
    <row r="178" spans="1:71" ht="12.75" x14ac:dyDescent="0.2">
      <c r="A178" s="233"/>
      <c r="B178" s="227"/>
      <c r="C178" s="227"/>
      <c r="D178" s="227"/>
      <c r="E178" s="227"/>
      <c r="F178" s="227"/>
      <c r="G178" s="227"/>
      <c r="H178" s="227"/>
      <c r="I178" s="227"/>
      <c r="J178" s="227"/>
      <c r="K178" s="227"/>
      <c r="L178" s="227"/>
      <c r="M178" s="227"/>
      <c r="N178" s="227"/>
      <c r="O178" s="227"/>
      <c r="P178" s="227"/>
      <c r="Q178" s="227"/>
      <c r="R178" s="227"/>
      <c r="S178" s="227"/>
      <c r="T178" s="227"/>
      <c r="U178" s="227"/>
      <c r="V178" s="227"/>
      <c r="W178" s="227"/>
      <c r="X178" s="227"/>
      <c r="Y178" s="227"/>
      <c r="Z178" s="227"/>
      <c r="AA178" s="227"/>
      <c r="AB178" s="227"/>
      <c r="AC178" s="227"/>
      <c r="AD178" s="227"/>
      <c r="AE178" s="227"/>
      <c r="AF178" s="227"/>
      <c r="AG178" s="227"/>
      <c r="AH178" s="227"/>
      <c r="AI178" s="227"/>
      <c r="AJ178" s="227"/>
      <c r="AK178" s="227"/>
      <c r="AL178" s="227"/>
      <c r="AM178" s="227"/>
      <c r="AN178" s="227"/>
      <c r="AO178" s="227"/>
      <c r="AP178" s="227"/>
      <c r="AQ178" s="228"/>
      <c r="AR178" s="228"/>
      <c r="AS178" s="228"/>
      <c r="AT178" s="227"/>
      <c r="AU178" s="227"/>
      <c r="AV178" s="227"/>
      <c r="AW178" s="227"/>
      <c r="AX178" s="227"/>
      <c r="AY178" s="227"/>
      <c r="AZ178" s="227"/>
      <c r="BA178" s="227"/>
      <c r="BB178" s="227"/>
      <c r="BC178" s="227"/>
      <c r="BD178" s="227"/>
      <c r="BE178" s="227"/>
      <c r="BF178" s="227"/>
      <c r="BG178" s="227"/>
      <c r="BH178" s="227"/>
      <c r="BI178" s="227"/>
      <c r="BJ178" s="227"/>
      <c r="BK178" s="227"/>
      <c r="BL178" s="227"/>
      <c r="BM178" s="227"/>
      <c r="BN178" s="227"/>
      <c r="BO178" s="227"/>
      <c r="BP178" s="227"/>
      <c r="BQ178" s="227"/>
      <c r="BR178" s="227"/>
      <c r="BS178" s="227"/>
    </row>
    <row r="179" spans="1:71" ht="12.75" x14ac:dyDescent="0.2">
      <c r="A179" s="233"/>
      <c r="B179" s="227"/>
      <c r="C179" s="227"/>
      <c r="D179" s="227"/>
      <c r="E179" s="227"/>
      <c r="F179" s="227"/>
      <c r="G179" s="227"/>
      <c r="H179" s="227"/>
      <c r="I179" s="227"/>
      <c r="J179" s="227"/>
      <c r="K179" s="227"/>
      <c r="L179" s="227"/>
      <c r="M179" s="227"/>
      <c r="N179" s="227"/>
      <c r="O179" s="227"/>
      <c r="P179" s="227"/>
      <c r="Q179" s="227"/>
      <c r="R179" s="227"/>
      <c r="S179" s="227"/>
      <c r="T179" s="227"/>
      <c r="U179" s="227"/>
      <c r="V179" s="227"/>
      <c r="W179" s="227"/>
      <c r="X179" s="227"/>
      <c r="Y179" s="227"/>
      <c r="Z179" s="227"/>
      <c r="AA179" s="227"/>
      <c r="AB179" s="227"/>
      <c r="AC179" s="227"/>
      <c r="AD179" s="227"/>
      <c r="AE179" s="227"/>
      <c r="AF179" s="227"/>
      <c r="AG179" s="227"/>
      <c r="AH179" s="227"/>
      <c r="AI179" s="227"/>
      <c r="AJ179" s="227"/>
      <c r="AK179" s="227"/>
      <c r="AL179" s="227"/>
      <c r="AM179" s="227"/>
      <c r="AN179" s="227"/>
      <c r="AO179" s="227"/>
      <c r="AP179" s="227"/>
      <c r="AQ179" s="228"/>
      <c r="AR179" s="228"/>
      <c r="AS179" s="228"/>
      <c r="AT179" s="227"/>
      <c r="AU179" s="227"/>
      <c r="AV179" s="227"/>
      <c r="AW179" s="227"/>
      <c r="AX179" s="227"/>
      <c r="AY179" s="227"/>
      <c r="AZ179" s="227"/>
      <c r="BA179" s="227"/>
      <c r="BB179" s="227"/>
      <c r="BC179" s="227"/>
      <c r="BD179" s="227"/>
      <c r="BE179" s="227"/>
      <c r="BF179" s="227"/>
      <c r="BG179" s="227"/>
      <c r="BH179" s="227"/>
      <c r="BI179" s="227"/>
      <c r="BJ179" s="227"/>
      <c r="BK179" s="227"/>
      <c r="BL179" s="227"/>
      <c r="BM179" s="227"/>
      <c r="BN179" s="227"/>
      <c r="BO179" s="227"/>
      <c r="BP179" s="227"/>
      <c r="BQ179" s="227"/>
      <c r="BR179" s="227"/>
      <c r="BS179" s="227"/>
    </row>
    <row r="180" spans="1:71" ht="12.75" x14ac:dyDescent="0.2">
      <c r="A180" s="233"/>
      <c r="B180" s="227"/>
      <c r="C180" s="227"/>
      <c r="D180" s="227"/>
      <c r="E180" s="227"/>
      <c r="F180" s="227"/>
      <c r="G180" s="227"/>
      <c r="H180" s="227"/>
      <c r="I180" s="227"/>
      <c r="J180" s="227"/>
      <c r="K180" s="227"/>
      <c r="L180" s="227"/>
      <c r="M180" s="227"/>
      <c r="N180" s="227"/>
      <c r="O180" s="227"/>
      <c r="P180" s="227"/>
      <c r="Q180" s="227"/>
      <c r="R180" s="227"/>
      <c r="S180" s="227"/>
      <c r="T180" s="227"/>
      <c r="U180" s="227"/>
      <c r="V180" s="227"/>
      <c r="W180" s="227"/>
      <c r="X180" s="227"/>
      <c r="Y180" s="227"/>
      <c r="Z180" s="227"/>
      <c r="AA180" s="227"/>
      <c r="AB180" s="227"/>
      <c r="AC180" s="227"/>
      <c r="AD180" s="227"/>
      <c r="AE180" s="227"/>
      <c r="AF180" s="227"/>
      <c r="AG180" s="227"/>
      <c r="AH180" s="227"/>
      <c r="AI180" s="227"/>
      <c r="AJ180" s="227"/>
      <c r="AK180" s="227"/>
      <c r="AL180" s="227"/>
      <c r="AM180" s="227"/>
      <c r="AN180" s="227"/>
      <c r="AO180" s="227"/>
      <c r="AP180" s="227"/>
      <c r="AQ180" s="228"/>
      <c r="AR180" s="228"/>
      <c r="AS180" s="228"/>
      <c r="AT180" s="227"/>
      <c r="AU180" s="227"/>
      <c r="AV180" s="227"/>
      <c r="AW180" s="227"/>
      <c r="AX180" s="227"/>
      <c r="AY180" s="227"/>
      <c r="AZ180" s="227"/>
      <c r="BA180" s="227"/>
      <c r="BB180" s="227"/>
      <c r="BC180" s="227"/>
      <c r="BD180" s="227"/>
      <c r="BE180" s="227"/>
      <c r="BF180" s="227"/>
      <c r="BG180" s="227"/>
      <c r="BH180" s="227"/>
      <c r="BI180" s="227"/>
      <c r="BJ180" s="227"/>
      <c r="BK180" s="227"/>
      <c r="BL180" s="227"/>
      <c r="BM180" s="227"/>
      <c r="BN180" s="227"/>
      <c r="BO180" s="227"/>
      <c r="BP180" s="227"/>
      <c r="BQ180" s="227"/>
      <c r="BR180" s="227"/>
      <c r="BS180" s="227"/>
    </row>
    <row r="181" spans="1:71" ht="12.75" x14ac:dyDescent="0.2">
      <c r="A181" s="233"/>
      <c r="B181" s="227"/>
      <c r="C181" s="227"/>
      <c r="D181" s="227"/>
      <c r="E181" s="227"/>
      <c r="F181" s="227"/>
      <c r="G181" s="227"/>
      <c r="H181" s="227"/>
      <c r="I181" s="227"/>
      <c r="J181" s="227"/>
      <c r="K181" s="227"/>
      <c r="L181" s="227"/>
      <c r="M181" s="227"/>
      <c r="N181" s="227"/>
      <c r="O181" s="227"/>
      <c r="P181" s="227"/>
      <c r="Q181" s="227"/>
      <c r="R181" s="227"/>
      <c r="S181" s="227"/>
      <c r="T181" s="227"/>
      <c r="U181" s="227"/>
      <c r="V181" s="227"/>
      <c r="W181" s="227"/>
      <c r="X181" s="227"/>
      <c r="Y181" s="227"/>
      <c r="Z181" s="227"/>
      <c r="AA181" s="227"/>
      <c r="AB181" s="227"/>
      <c r="AC181" s="227"/>
      <c r="AD181" s="227"/>
      <c r="AE181" s="227"/>
      <c r="AF181" s="227"/>
      <c r="AG181" s="227"/>
      <c r="AH181" s="227"/>
      <c r="AI181" s="227"/>
      <c r="AJ181" s="227"/>
      <c r="AK181" s="227"/>
      <c r="AL181" s="227"/>
      <c r="AM181" s="227"/>
      <c r="AN181" s="227"/>
      <c r="AO181" s="227"/>
      <c r="AP181" s="227"/>
      <c r="AQ181" s="228"/>
      <c r="AR181" s="228"/>
      <c r="AS181" s="228"/>
      <c r="AT181" s="227"/>
      <c r="AU181" s="227"/>
      <c r="AV181" s="227"/>
      <c r="AW181" s="227"/>
      <c r="AX181" s="227"/>
      <c r="AY181" s="227"/>
      <c r="AZ181" s="227"/>
      <c r="BA181" s="227"/>
      <c r="BB181" s="227"/>
      <c r="BC181" s="227"/>
      <c r="BD181" s="227"/>
      <c r="BE181" s="227"/>
      <c r="BF181" s="227"/>
      <c r="BG181" s="227"/>
      <c r="BH181" s="227"/>
      <c r="BI181" s="227"/>
      <c r="BJ181" s="227"/>
      <c r="BK181" s="227"/>
      <c r="BL181" s="227"/>
      <c r="BM181" s="227"/>
      <c r="BN181" s="227"/>
      <c r="BO181" s="227"/>
      <c r="BP181" s="227"/>
      <c r="BQ181" s="227"/>
      <c r="BR181" s="227"/>
      <c r="BS181" s="227"/>
    </row>
    <row r="182" spans="1:71" ht="12.75" x14ac:dyDescent="0.2">
      <c r="A182" s="233"/>
      <c r="B182" s="227"/>
      <c r="C182" s="227"/>
      <c r="D182" s="227"/>
      <c r="E182" s="227"/>
      <c r="F182" s="227"/>
      <c r="G182" s="227"/>
      <c r="H182" s="227"/>
      <c r="I182" s="227"/>
      <c r="J182" s="227"/>
      <c r="K182" s="227"/>
      <c r="L182" s="227"/>
      <c r="M182" s="227"/>
      <c r="N182" s="227"/>
      <c r="O182" s="227"/>
      <c r="P182" s="227"/>
      <c r="Q182" s="227"/>
      <c r="R182" s="227"/>
      <c r="S182" s="227"/>
      <c r="T182" s="227"/>
      <c r="U182" s="227"/>
      <c r="V182" s="227"/>
      <c r="W182" s="227"/>
      <c r="X182" s="227"/>
      <c r="Y182" s="227"/>
      <c r="Z182" s="227"/>
      <c r="AA182" s="227"/>
      <c r="AB182" s="227"/>
      <c r="AC182" s="227"/>
      <c r="AD182" s="227"/>
      <c r="AE182" s="227"/>
      <c r="AF182" s="227"/>
      <c r="AG182" s="227"/>
      <c r="AH182" s="227"/>
      <c r="AI182" s="227"/>
      <c r="AJ182" s="227"/>
      <c r="AK182" s="227"/>
      <c r="AL182" s="227"/>
      <c r="AM182" s="227"/>
      <c r="AN182" s="227"/>
      <c r="AO182" s="227"/>
      <c r="AP182" s="227"/>
      <c r="AQ182" s="228"/>
      <c r="AR182" s="228"/>
      <c r="AS182" s="228"/>
      <c r="AT182" s="227"/>
      <c r="AU182" s="227"/>
      <c r="AV182" s="227"/>
      <c r="AW182" s="227"/>
      <c r="AX182" s="227"/>
      <c r="AY182" s="227"/>
      <c r="AZ182" s="227"/>
      <c r="BA182" s="227"/>
      <c r="BB182" s="227"/>
      <c r="BC182" s="227"/>
      <c r="BD182" s="227"/>
      <c r="BE182" s="227"/>
      <c r="BF182" s="227"/>
      <c r="BG182" s="227"/>
      <c r="BH182" s="227"/>
      <c r="BI182" s="227"/>
      <c r="BJ182" s="227"/>
      <c r="BK182" s="227"/>
      <c r="BL182" s="227"/>
      <c r="BM182" s="227"/>
      <c r="BN182" s="227"/>
      <c r="BO182" s="227"/>
      <c r="BP182" s="227"/>
      <c r="BQ182" s="227"/>
      <c r="BR182" s="227"/>
      <c r="BS182" s="227"/>
    </row>
    <row r="183" spans="1:71" ht="12.75" x14ac:dyDescent="0.2">
      <c r="A183" s="233"/>
      <c r="B183" s="227"/>
      <c r="C183" s="227"/>
      <c r="D183" s="227"/>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c r="AA183" s="227"/>
      <c r="AB183" s="227"/>
      <c r="AC183" s="227"/>
      <c r="AD183" s="227"/>
      <c r="AE183" s="227"/>
      <c r="AF183" s="227"/>
      <c r="AG183" s="227"/>
      <c r="AH183" s="227"/>
      <c r="AI183" s="227"/>
      <c r="AJ183" s="227"/>
      <c r="AK183" s="227"/>
      <c r="AL183" s="227"/>
      <c r="AM183" s="227"/>
      <c r="AN183" s="227"/>
      <c r="AO183" s="227"/>
      <c r="AP183" s="227"/>
      <c r="AQ183" s="228"/>
      <c r="AR183" s="228"/>
      <c r="AS183" s="228"/>
      <c r="AT183" s="227"/>
      <c r="AU183" s="227"/>
      <c r="AV183" s="227"/>
      <c r="AW183" s="227"/>
      <c r="AX183" s="227"/>
      <c r="AY183" s="227"/>
      <c r="AZ183" s="227"/>
      <c r="BA183" s="227"/>
      <c r="BB183" s="227"/>
      <c r="BC183" s="227"/>
      <c r="BD183" s="227"/>
      <c r="BE183" s="227"/>
      <c r="BF183" s="227"/>
      <c r="BG183" s="227"/>
      <c r="BH183" s="227"/>
      <c r="BI183" s="227"/>
      <c r="BJ183" s="227"/>
      <c r="BK183" s="227"/>
      <c r="BL183" s="227"/>
      <c r="BM183" s="227"/>
      <c r="BN183" s="227"/>
      <c r="BO183" s="227"/>
      <c r="BP183" s="227"/>
      <c r="BQ183" s="227"/>
      <c r="BR183" s="227"/>
      <c r="BS183" s="227"/>
    </row>
    <row r="184" spans="1:71" ht="12.75" x14ac:dyDescent="0.2">
      <c r="A184" s="233"/>
      <c r="B184" s="227"/>
      <c r="C184" s="227"/>
      <c r="D184" s="227"/>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c r="AA184" s="227"/>
      <c r="AB184" s="227"/>
      <c r="AC184" s="227"/>
      <c r="AD184" s="227"/>
      <c r="AE184" s="227"/>
      <c r="AF184" s="227"/>
      <c r="AG184" s="227"/>
      <c r="AH184" s="227"/>
      <c r="AI184" s="227"/>
      <c r="AJ184" s="227"/>
      <c r="AK184" s="227"/>
      <c r="AL184" s="227"/>
      <c r="AM184" s="227"/>
      <c r="AN184" s="227"/>
      <c r="AO184" s="227"/>
      <c r="AP184" s="227"/>
      <c r="AQ184" s="228"/>
      <c r="AR184" s="228"/>
      <c r="AS184" s="228"/>
      <c r="AT184" s="227"/>
      <c r="AU184" s="227"/>
      <c r="AV184" s="227"/>
      <c r="AW184" s="227"/>
      <c r="AX184" s="227"/>
      <c r="AY184" s="227"/>
      <c r="AZ184" s="227"/>
      <c r="BA184" s="227"/>
      <c r="BB184" s="227"/>
      <c r="BC184" s="227"/>
      <c r="BD184" s="227"/>
      <c r="BE184" s="227"/>
      <c r="BF184" s="227"/>
      <c r="BG184" s="227"/>
      <c r="BH184" s="227"/>
      <c r="BI184" s="227"/>
      <c r="BJ184" s="227"/>
      <c r="BK184" s="227"/>
      <c r="BL184" s="227"/>
      <c r="BM184" s="227"/>
      <c r="BN184" s="227"/>
      <c r="BO184" s="227"/>
      <c r="BP184" s="227"/>
      <c r="BQ184" s="227"/>
      <c r="BR184" s="227"/>
      <c r="BS184" s="227"/>
    </row>
    <row r="185" spans="1:71" ht="12.75" x14ac:dyDescent="0.2">
      <c r="A185" s="233"/>
      <c r="B185" s="227"/>
      <c r="C185" s="227"/>
      <c r="D185" s="227"/>
      <c r="E185" s="227"/>
      <c r="F185" s="227"/>
      <c r="G185" s="227"/>
      <c r="H185" s="227"/>
      <c r="I185" s="227"/>
      <c r="J185" s="227"/>
      <c r="K185" s="227"/>
      <c r="L185" s="227"/>
      <c r="M185" s="227"/>
      <c r="N185" s="227"/>
      <c r="O185" s="227"/>
      <c r="P185" s="227"/>
      <c r="Q185" s="227"/>
      <c r="R185" s="227"/>
      <c r="S185" s="227"/>
      <c r="T185" s="227"/>
      <c r="U185" s="227"/>
      <c r="V185" s="227"/>
      <c r="W185" s="227"/>
      <c r="X185" s="227"/>
      <c r="Y185" s="227"/>
      <c r="Z185" s="227"/>
      <c r="AA185" s="227"/>
      <c r="AB185" s="227"/>
      <c r="AC185" s="227"/>
      <c r="AD185" s="227"/>
      <c r="AE185" s="227"/>
      <c r="AF185" s="227"/>
      <c r="AG185" s="227"/>
      <c r="AH185" s="227"/>
      <c r="AI185" s="227"/>
      <c r="AJ185" s="227"/>
      <c r="AK185" s="227"/>
      <c r="AL185" s="227"/>
      <c r="AM185" s="227"/>
      <c r="AN185" s="227"/>
      <c r="AO185" s="227"/>
      <c r="AP185" s="227"/>
      <c r="AQ185" s="228"/>
      <c r="AR185" s="228"/>
      <c r="AS185" s="228"/>
      <c r="AT185" s="227"/>
      <c r="AU185" s="227"/>
      <c r="AV185" s="227"/>
      <c r="AW185" s="227"/>
      <c r="AX185" s="227"/>
      <c r="AY185" s="227"/>
      <c r="AZ185" s="227"/>
      <c r="BA185" s="227"/>
      <c r="BB185" s="227"/>
      <c r="BC185" s="227"/>
      <c r="BD185" s="227"/>
      <c r="BE185" s="227"/>
      <c r="BF185" s="227"/>
      <c r="BG185" s="227"/>
      <c r="BH185" s="227"/>
      <c r="BI185" s="227"/>
      <c r="BJ185" s="227"/>
      <c r="BK185" s="227"/>
      <c r="BL185" s="227"/>
      <c r="BM185" s="227"/>
      <c r="BN185" s="227"/>
      <c r="BO185" s="227"/>
      <c r="BP185" s="227"/>
      <c r="BQ185" s="227"/>
      <c r="BR185" s="227"/>
      <c r="BS185" s="227"/>
    </row>
    <row r="186" spans="1:71" ht="12.75" x14ac:dyDescent="0.2">
      <c r="A186" s="233"/>
      <c r="B186" s="227"/>
      <c r="C186" s="227"/>
      <c r="D186" s="227"/>
      <c r="E186" s="227"/>
      <c r="F186" s="227"/>
      <c r="G186" s="227"/>
      <c r="H186" s="227"/>
      <c r="I186" s="227"/>
      <c r="J186" s="227"/>
      <c r="K186" s="227"/>
      <c r="L186" s="227"/>
      <c r="M186" s="227"/>
      <c r="N186" s="227"/>
      <c r="O186" s="227"/>
      <c r="P186" s="227"/>
      <c r="Q186" s="227"/>
      <c r="R186" s="227"/>
      <c r="S186" s="227"/>
      <c r="T186" s="227"/>
      <c r="U186" s="227"/>
      <c r="V186" s="227"/>
      <c r="W186" s="227"/>
      <c r="X186" s="227"/>
      <c r="Y186" s="227"/>
      <c r="Z186" s="227"/>
      <c r="AA186" s="227"/>
      <c r="AB186" s="227"/>
      <c r="AC186" s="227"/>
      <c r="AD186" s="227"/>
      <c r="AE186" s="227"/>
      <c r="AF186" s="227"/>
      <c r="AG186" s="227"/>
      <c r="AH186" s="227"/>
      <c r="AI186" s="227"/>
      <c r="AJ186" s="227"/>
      <c r="AK186" s="227"/>
      <c r="AL186" s="227"/>
      <c r="AM186" s="227"/>
      <c r="AN186" s="227"/>
      <c r="AO186" s="227"/>
      <c r="AP186" s="227"/>
      <c r="AQ186" s="228"/>
      <c r="AR186" s="228"/>
      <c r="AS186" s="228"/>
      <c r="AT186" s="227"/>
      <c r="AU186" s="227"/>
      <c r="AV186" s="227"/>
      <c r="AW186" s="227"/>
      <c r="AX186" s="227"/>
      <c r="AY186" s="227"/>
      <c r="AZ186" s="227"/>
      <c r="BA186" s="227"/>
      <c r="BB186" s="227"/>
      <c r="BC186" s="227"/>
      <c r="BD186" s="227"/>
      <c r="BE186" s="227"/>
      <c r="BF186" s="227"/>
      <c r="BG186" s="227"/>
      <c r="BH186" s="227"/>
      <c r="BI186" s="227"/>
      <c r="BJ186" s="227"/>
      <c r="BK186" s="227"/>
      <c r="BL186" s="227"/>
      <c r="BM186" s="227"/>
      <c r="BN186" s="227"/>
      <c r="BO186" s="227"/>
      <c r="BP186" s="227"/>
      <c r="BQ186" s="227"/>
      <c r="BR186" s="227"/>
      <c r="BS186" s="227"/>
    </row>
    <row r="187" spans="1:71" ht="12.75" x14ac:dyDescent="0.2">
      <c r="A187" s="233"/>
      <c r="B187" s="227"/>
      <c r="C187" s="227"/>
      <c r="D187" s="227"/>
      <c r="E187" s="227"/>
      <c r="F187" s="227"/>
      <c r="G187" s="227"/>
      <c r="H187" s="227"/>
      <c r="I187" s="227"/>
      <c r="J187" s="227"/>
      <c r="K187" s="227"/>
      <c r="L187" s="227"/>
      <c r="M187" s="227"/>
      <c r="N187" s="227"/>
      <c r="O187" s="227"/>
      <c r="P187" s="227"/>
      <c r="Q187" s="227"/>
      <c r="R187" s="227"/>
      <c r="S187" s="227"/>
      <c r="T187" s="227"/>
      <c r="U187" s="227"/>
      <c r="V187" s="227"/>
      <c r="W187" s="227"/>
      <c r="X187" s="227"/>
      <c r="Y187" s="227"/>
      <c r="Z187" s="227"/>
      <c r="AA187" s="227"/>
      <c r="AB187" s="227"/>
      <c r="AC187" s="227"/>
      <c r="AD187" s="227"/>
      <c r="AE187" s="227"/>
      <c r="AF187" s="227"/>
      <c r="AG187" s="227"/>
      <c r="AH187" s="227"/>
      <c r="AI187" s="227"/>
      <c r="AJ187" s="227"/>
      <c r="AK187" s="227"/>
      <c r="AL187" s="227"/>
      <c r="AM187" s="227"/>
      <c r="AN187" s="227"/>
      <c r="AO187" s="227"/>
      <c r="AP187" s="227"/>
      <c r="AQ187" s="228"/>
      <c r="AR187" s="228"/>
      <c r="AS187" s="228"/>
      <c r="AT187" s="227"/>
      <c r="AU187" s="227"/>
      <c r="AV187" s="227"/>
      <c r="AW187" s="227"/>
      <c r="AX187" s="227"/>
      <c r="AY187" s="227"/>
      <c r="AZ187" s="227"/>
      <c r="BA187" s="227"/>
      <c r="BB187" s="227"/>
      <c r="BC187" s="227"/>
      <c r="BD187" s="227"/>
      <c r="BE187" s="227"/>
      <c r="BF187" s="227"/>
      <c r="BG187" s="227"/>
      <c r="BH187" s="227"/>
      <c r="BI187" s="227"/>
      <c r="BJ187" s="227"/>
      <c r="BK187" s="227"/>
      <c r="BL187" s="227"/>
      <c r="BM187" s="227"/>
      <c r="BN187" s="227"/>
      <c r="BO187" s="227"/>
      <c r="BP187" s="227"/>
      <c r="BQ187" s="227"/>
      <c r="BR187" s="227"/>
      <c r="BS187" s="227"/>
    </row>
    <row r="188" spans="1:71" ht="12.75" x14ac:dyDescent="0.2">
      <c r="A188" s="233"/>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c r="AA188" s="227"/>
      <c r="AB188" s="227"/>
      <c r="AC188" s="227"/>
      <c r="AD188" s="227"/>
      <c r="AE188" s="227"/>
      <c r="AF188" s="227"/>
      <c r="AG188" s="227"/>
      <c r="AH188" s="227"/>
      <c r="AI188" s="227"/>
      <c r="AJ188" s="227"/>
      <c r="AK188" s="227"/>
      <c r="AL188" s="227"/>
      <c r="AM188" s="227"/>
      <c r="AN188" s="227"/>
      <c r="AO188" s="227"/>
      <c r="AP188" s="227"/>
      <c r="AQ188" s="228"/>
      <c r="AR188" s="228"/>
      <c r="AS188" s="228"/>
      <c r="AT188" s="227"/>
      <c r="AU188" s="227"/>
      <c r="AV188" s="227"/>
      <c r="AW188" s="227"/>
      <c r="AX188" s="227"/>
      <c r="AY188" s="227"/>
      <c r="AZ188" s="227"/>
      <c r="BA188" s="227"/>
      <c r="BB188" s="227"/>
      <c r="BC188" s="227"/>
      <c r="BD188" s="227"/>
      <c r="BE188" s="227"/>
      <c r="BF188" s="227"/>
      <c r="BG188" s="227"/>
      <c r="BH188" s="227"/>
      <c r="BI188" s="227"/>
      <c r="BJ188" s="227"/>
      <c r="BK188" s="227"/>
      <c r="BL188" s="227"/>
      <c r="BM188" s="227"/>
      <c r="BN188" s="227"/>
      <c r="BO188" s="227"/>
      <c r="BP188" s="227"/>
      <c r="BQ188" s="227"/>
      <c r="BR188" s="227"/>
      <c r="BS188" s="227"/>
    </row>
    <row r="189" spans="1:71" ht="12.75" x14ac:dyDescent="0.2">
      <c r="A189" s="233"/>
      <c r="B189" s="227"/>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c r="AA189" s="227"/>
      <c r="AB189" s="227"/>
      <c r="AC189" s="227"/>
      <c r="AD189" s="227"/>
      <c r="AE189" s="227"/>
      <c r="AF189" s="227"/>
      <c r="AG189" s="227"/>
      <c r="AH189" s="227"/>
      <c r="AI189" s="227"/>
      <c r="AJ189" s="227"/>
      <c r="AK189" s="227"/>
      <c r="AL189" s="227"/>
      <c r="AM189" s="227"/>
      <c r="AN189" s="227"/>
      <c r="AO189" s="227"/>
      <c r="AP189" s="227"/>
      <c r="AQ189" s="228"/>
      <c r="AR189" s="228"/>
      <c r="AS189" s="228"/>
      <c r="AT189" s="227"/>
      <c r="AU189" s="227"/>
      <c r="AV189" s="227"/>
      <c r="AW189" s="227"/>
      <c r="AX189" s="227"/>
      <c r="AY189" s="227"/>
      <c r="AZ189" s="227"/>
      <c r="BA189" s="227"/>
      <c r="BB189" s="227"/>
      <c r="BC189" s="227"/>
      <c r="BD189" s="227"/>
      <c r="BE189" s="227"/>
      <c r="BF189" s="227"/>
      <c r="BG189" s="227"/>
      <c r="BH189" s="227"/>
      <c r="BI189" s="227"/>
      <c r="BJ189" s="227"/>
      <c r="BK189" s="227"/>
      <c r="BL189" s="227"/>
      <c r="BM189" s="227"/>
      <c r="BN189" s="227"/>
      <c r="BO189" s="227"/>
      <c r="BP189" s="227"/>
      <c r="BQ189" s="227"/>
      <c r="BR189" s="227"/>
      <c r="BS189" s="227"/>
    </row>
    <row r="190" spans="1:71" ht="12.75" x14ac:dyDescent="0.2">
      <c r="A190" s="233"/>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c r="AA190" s="227"/>
      <c r="AB190" s="227"/>
      <c r="AC190" s="227"/>
      <c r="AD190" s="227"/>
      <c r="AE190" s="227"/>
      <c r="AF190" s="227"/>
      <c r="AG190" s="227"/>
      <c r="AH190" s="227"/>
      <c r="AI190" s="227"/>
      <c r="AJ190" s="227"/>
      <c r="AK190" s="227"/>
      <c r="AL190" s="227"/>
      <c r="AM190" s="227"/>
      <c r="AN190" s="227"/>
      <c r="AO190" s="227"/>
      <c r="AP190" s="227"/>
      <c r="AQ190" s="228"/>
      <c r="AR190" s="228"/>
      <c r="AS190" s="228"/>
      <c r="AT190" s="227"/>
      <c r="AU190" s="227"/>
      <c r="AV190" s="227"/>
      <c r="AW190" s="227"/>
      <c r="AX190" s="227"/>
      <c r="AY190" s="227"/>
      <c r="AZ190" s="227"/>
      <c r="BA190" s="227"/>
      <c r="BB190" s="227"/>
      <c r="BC190" s="227"/>
      <c r="BD190" s="227"/>
      <c r="BE190" s="227"/>
      <c r="BF190" s="227"/>
      <c r="BG190" s="227"/>
      <c r="BH190" s="227"/>
      <c r="BI190" s="227"/>
      <c r="BJ190" s="227"/>
      <c r="BK190" s="227"/>
      <c r="BL190" s="227"/>
      <c r="BM190" s="227"/>
      <c r="BN190" s="227"/>
      <c r="BO190" s="227"/>
      <c r="BP190" s="227"/>
      <c r="BQ190" s="227"/>
      <c r="BR190" s="227"/>
      <c r="BS190" s="227"/>
    </row>
    <row r="191" spans="1:71" ht="12.75" x14ac:dyDescent="0.2">
      <c r="A191" s="233"/>
      <c r="B191" s="227"/>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c r="AA191" s="227"/>
      <c r="AB191" s="227"/>
      <c r="AC191" s="227"/>
      <c r="AD191" s="227"/>
      <c r="AE191" s="227"/>
      <c r="AF191" s="227"/>
      <c r="AG191" s="227"/>
      <c r="AH191" s="227"/>
      <c r="AI191" s="227"/>
      <c r="AJ191" s="227"/>
      <c r="AK191" s="227"/>
      <c r="AL191" s="227"/>
      <c r="AM191" s="227"/>
      <c r="AN191" s="227"/>
      <c r="AO191" s="227"/>
      <c r="AP191" s="227"/>
      <c r="AQ191" s="228"/>
      <c r="AR191" s="228"/>
      <c r="AS191" s="228"/>
      <c r="AT191" s="227"/>
      <c r="AU191" s="227"/>
      <c r="AV191" s="227"/>
      <c r="AW191" s="227"/>
      <c r="AX191" s="227"/>
      <c r="AY191" s="227"/>
      <c r="AZ191" s="227"/>
      <c r="BA191" s="227"/>
      <c r="BB191" s="227"/>
      <c r="BC191" s="227"/>
      <c r="BD191" s="227"/>
      <c r="BE191" s="227"/>
      <c r="BF191" s="227"/>
      <c r="BG191" s="227"/>
      <c r="BH191" s="227"/>
      <c r="BI191" s="227"/>
      <c r="BJ191" s="227"/>
      <c r="BK191" s="227"/>
      <c r="BL191" s="227"/>
      <c r="BM191" s="227"/>
      <c r="BN191" s="227"/>
      <c r="BO191" s="227"/>
      <c r="BP191" s="227"/>
      <c r="BQ191" s="227"/>
      <c r="BR191" s="227"/>
      <c r="BS191" s="227"/>
    </row>
    <row r="192" spans="1:71" ht="12.75" x14ac:dyDescent="0.2">
      <c r="A192" s="233"/>
      <c r="B192" s="227"/>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c r="AA192" s="227"/>
      <c r="AB192" s="227"/>
      <c r="AC192" s="227"/>
      <c r="AD192" s="227"/>
      <c r="AE192" s="227"/>
      <c r="AF192" s="227"/>
      <c r="AG192" s="227"/>
      <c r="AH192" s="227"/>
      <c r="AI192" s="227"/>
      <c r="AJ192" s="227"/>
      <c r="AK192" s="227"/>
      <c r="AL192" s="227"/>
      <c r="AM192" s="227"/>
      <c r="AN192" s="227"/>
      <c r="AO192" s="227"/>
      <c r="AP192" s="227"/>
      <c r="AQ192" s="228"/>
      <c r="AR192" s="228"/>
      <c r="AS192" s="228"/>
      <c r="AT192" s="227"/>
      <c r="AU192" s="227"/>
      <c r="AV192" s="227"/>
      <c r="AW192" s="227"/>
      <c r="AX192" s="227"/>
      <c r="AY192" s="227"/>
      <c r="AZ192" s="227"/>
      <c r="BA192" s="227"/>
      <c r="BB192" s="227"/>
      <c r="BC192" s="227"/>
      <c r="BD192" s="227"/>
      <c r="BE192" s="227"/>
      <c r="BF192" s="227"/>
      <c r="BG192" s="227"/>
      <c r="BH192" s="227"/>
      <c r="BI192" s="227"/>
      <c r="BJ192" s="227"/>
      <c r="BK192" s="227"/>
      <c r="BL192" s="227"/>
      <c r="BM192" s="227"/>
      <c r="BN192" s="227"/>
      <c r="BO192" s="227"/>
      <c r="BP192" s="227"/>
      <c r="BQ192" s="227"/>
      <c r="BR192" s="227"/>
      <c r="BS192" s="227"/>
    </row>
    <row r="193" spans="1:71" ht="12.75" x14ac:dyDescent="0.2">
      <c r="A193" s="233"/>
      <c r="B193" s="227"/>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c r="AA193" s="227"/>
      <c r="AB193" s="227"/>
      <c r="AC193" s="227"/>
      <c r="AD193" s="227"/>
      <c r="AE193" s="227"/>
      <c r="AF193" s="227"/>
      <c r="AG193" s="227"/>
      <c r="AH193" s="227"/>
      <c r="AI193" s="227"/>
      <c r="AJ193" s="227"/>
      <c r="AK193" s="227"/>
      <c r="AL193" s="227"/>
      <c r="AM193" s="227"/>
      <c r="AN193" s="227"/>
      <c r="AO193" s="227"/>
      <c r="AP193" s="227"/>
      <c r="AQ193" s="228"/>
      <c r="AR193" s="228"/>
      <c r="AS193" s="228"/>
      <c r="AT193" s="227"/>
      <c r="AU193" s="227"/>
      <c r="AV193" s="227"/>
      <c r="AW193" s="227"/>
      <c r="AX193" s="227"/>
      <c r="AY193" s="227"/>
      <c r="AZ193" s="227"/>
      <c r="BA193" s="227"/>
      <c r="BB193" s="227"/>
      <c r="BC193" s="227"/>
      <c r="BD193" s="227"/>
      <c r="BE193" s="227"/>
      <c r="BF193" s="227"/>
      <c r="BG193" s="227"/>
      <c r="BH193" s="227"/>
      <c r="BI193" s="227"/>
      <c r="BJ193" s="227"/>
      <c r="BK193" s="227"/>
      <c r="BL193" s="227"/>
      <c r="BM193" s="227"/>
      <c r="BN193" s="227"/>
      <c r="BO193" s="227"/>
      <c r="BP193" s="227"/>
      <c r="BQ193" s="227"/>
      <c r="BR193" s="227"/>
      <c r="BS193" s="227"/>
    </row>
    <row r="194" spans="1:71" ht="12.75" x14ac:dyDescent="0.2">
      <c r="A194" s="233"/>
      <c r="B194" s="227"/>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c r="AA194" s="227"/>
      <c r="AB194" s="227"/>
      <c r="AC194" s="227"/>
      <c r="AD194" s="227"/>
      <c r="AE194" s="227"/>
      <c r="AF194" s="227"/>
      <c r="AG194" s="227"/>
      <c r="AH194" s="227"/>
      <c r="AI194" s="227"/>
      <c r="AJ194" s="227"/>
      <c r="AK194" s="227"/>
      <c r="AL194" s="227"/>
      <c r="AM194" s="227"/>
      <c r="AN194" s="227"/>
      <c r="AO194" s="227"/>
      <c r="AP194" s="227"/>
      <c r="AQ194" s="228"/>
      <c r="AR194" s="228"/>
      <c r="AS194" s="228"/>
      <c r="AT194" s="227"/>
      <c r="AU194" s="227"/>
      <c r="AV194" s="227"/>
      <c r="AW194" s="227"/>
      <c r="AX194" s="227"/>
      <c r="AY194" s="227"/>
      <c r="AZ194" s="227"/>
      <c r="BA194" s="227"/>
      <c r="BB194" s="227"/>
      <c r="BC194" s="227"/>
      <c r="BD194" s="227"/>
      <c r="BE194" s="227"/>
      <c r="BF194" s="227"/>
      <c r="BG194" s="227"/>
      <c r="BH194" s="227"/>
      <c r="BI194" s="227"/>
      <c r="BJ194" s="227"/>
      <c r="BK194" s="227"/>
      <c r="BL194" s="227"/>
      <c r="BM194" s="227"/>
      <c r="BN194" s="227"/>
      <c r="BO194" s="227"/>
      <c r="BP194" s="227"/>
      <c r="BQ194" s="227"/>
      <c r="BR194" s="227"/>
      <c r="BS194" s="227"/>
    </row>
    <row r="195" spans="1:71" ht="12.75" x14ac:dyDescent="0.2">
      <c r="A195" s="233"/>
      <c r="B195" s="227"/>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c r="AA195" s="227"/>
      <c r="AB195" s="227"/>
      <c r="AC195" s="227"/>
      <c r="AD195" s="227"/>
      <c r="AE195" s="227"/>
      <c r="AF195" s="227"/>
      <c r="AG195" s="227"/>
      <c r="AH195" s="227"/>
      <c r="AI195" s="227"/>
      <c r="AJ195" s="227"/>
      <c r="AK195" s="227"/>
      <c r="AL195" s="227"/>
      <c r="AM195" s="227"/>
      <c r="AN195" s="227"/>
      <c r="AO195" s="227"/>
      <c r="AP195" s="227"/>
      <c r="AQ195" s="228"/>
      <c r="AR195" s="228"/>
      <c r="AS195" s="228"/>
      <c r="AT195" s="227"/>
      <c r="AU195" s="227"/>
      <c r="AV195" s="227"/>
      <c r="AW195" s="227"/>
      <c r="AX195" s="227"/>
      <c r="AY195" s="227"/>
      <c r="AZ195" s="227"/>
      <c r="BA195" s="227"/>
      <c r="BB195" s="227"/>
      <c r="BC195" s="227"/>
      <c r="BD195" s="227"/>
      <c r="BE195" s="227"/>
      <c r="BF195" s="227"/>
      <c r="BG195" s="227"/>
      <c r="BH195" s="227"/>
      <c r="BI195" s="227"/>
      <c r="BJ195" s="227"/>
      <c r="BK195" s="227"/>
      <c r="BL195" s="227"/>
      <c r="BM195" s="227"/>
      <c r="BN195" s="227"/>
      <c r="BO195" s="227"/>
      <c r="BP195" s="227"/>
      <c r="BQ195" s="227"/>
      <c r="BR195" s="227"/>
      <c r="BS195" s="227"/>
    </row>
    <row r="196" spans="1:71" ht="12.75" x14ac:dyDescent="0.2">
      <c r="A196" s="233"/>
      <c r="B196" s="227"/>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c r="AA196" s="227"/>
      <c r="AB196" s="227"/>
      <c r="AC196" s="227"/>
      <c r="AD196" s="227"/>
      <c r="AE196" s="227"/>
      <c r="AF196" s="227"/>
      <c r="AG196" s="227"/>
      <c r="AH196" s="227"/>
      <c r="AI196" s="227"/>
      <c r="AJ196" s="227"/>
      <c r="AK196" s="227"/>
      <c r="AL196" s="227"/>
      <c r="AM196" s="227"/>
      <c r="AN196" s="227"/>
      <c r="AO196" s="227"/>
      <c r="AP196" s="227"/>
      <c r="AQ196" s="228"/>
      <c r="AR196" s="228"/>
      <c r="AS196" s="228"/>
      <c r="AT196" s="227"/>
      <c r="AU196" s="227"/>
      <c r="AV196" s="227"/>
      <c r="AW196" s="227"/>
      <c r="AX196" s="227"/>
      <c r="AY196" s="227"/>
      <c r="AZ196" s="227"/>
      <c r="BA196" s="227"/>
      <c r="BB196" s="227"/>
      <c r="BC196" s="227"/>
      <c r="BD196" s="227"/>
      <c r="BE196" s="227"/>
      <c r="BF196" s="227"/>
      <c r="BG196" s="227"/>
      <c r="BH196" s="227"/>
      <c r="BI196" s="227"/>
      <c r="BJ196" s="227"/>
      <c r="BK196" s="227"/>
      <c r="BL196" s="227"/>
      <c r="BM196" s="227"/>
      <c r="BN196" s="227"/>
      <c r="BO196" s="227"/>
      <c r="BP196" s="227"/>
      <c r="BQ196" s="227"/>
      <c r="BR196" s="227"/>
      <c r="BS196" s="227"/>
    </row>
    <row r="197" spans="1:71" ht="12.75" x14ac:dyDescent="0.2">
      <c r="A197" s="233"/>
      <c r="B197" s="227"/>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c r="AA197" s="227"/>
      <c r="AB197" s="227"/>
      <c r="AC197" s="227"/>
      <c r="AD197" s="227"/>
      <c r="AE197" s="227"/>
      <c r="AF197" s="227"/>
      <c r="AG197" s="227"/>
      <c r="AH197" s="227"/>
      <c r="AI197" s="227"/>
      <c r="AJ197" s="227"/>
      <c r="AK197" s="227"/>
      <c r="AL197" s="227"/>
      <c r="AM197" s="227"/>
      <c r="AN197" s="227"/>
      <c r="AO197" s="227"/>
      <c r="AP197" s="227"/>
      <c r="AQ197" s="228"/>
      <c r="AR197" s="228"/>
      <c r="AS197" s="228"/>
      <c r="AT197" s="227"/>
      <c r="AU197" s="227"/>
      <c r="AV197" s="227"/>
      <c r="AW197" s="227"/>
      <c r="AX197" s="227"/>
      <c r="AY197" s="227"/>
      <c r="AZ197" s="227"/>
      <c r="BA197" s="227"/>
      <c r="BB197" s="227"/>
      <c r="BC197" s="227"/>
      <c r="BD197" s="227"/>
      <c r="BE197" s="227"/>
      <c r="BF197" s="227"/>
      <c r="BG197" s="227"/>
      <c r="BH197" s="227"/>
      <c r="BI197" s="227"/>
      <c r="BJ197" s="227"/>
      <c r="BK197" s="227"/>
      <c r="BL197" s="227"/>
      <c r="BM197" s="227"/>
      <c r="BN197" s="227"/>
      <c r="BO197" s="227"/>
      <c r="BP197" s="227"/>
      <c r="BQ197" s="227"/>
      <c r="BR197" s="227"/>
      <c r="BS197" s="227"/>
    </row>
    <row r="198" spans="1:71" ht="12.75" x14ac:dyDescent="0.2">
      <c r="A198" s="233"/>
      <c r="B198" s="227"/>
      <c r="C198" s="227"/>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c r="AA198" s="227"/>
      <c r="AB198" s="227"/>
      <c r="AC198" s="227"/>
      <c r="AD198" s="227"/>
      <c r="AE198" s="227"/>
      <c r="AF198" s="227"/>
      <c r="AG198" s="227"/>
      <c r="AH198" s="227"/>
      <c r="AI198" s="227"/>
      <c r="AJ198" s="227"/>
      <c r="AK198" s="227"/>
      <c r="AL198" s="227"/>
      <c r="AM198" s="227"/>
      <c r="AN198" s="227"/>
      <c r="AO198" s="227"/>
      <c r="AP198" s="227"/>
      <c r="AQ198" s="228"/>
      <c r="AR198" s="228"/>
      <c r="AS198" s="228"/>
      <c r="AT198" s="227"/>
      <c r="AU198" s="227"/>
      <c r="AV198" s="227"/>
      <c r="AW198" s="227"/>
      <c r="AX198" s="227"/>
      <c r="AY198" s="227"/>
      <c r="AZ198" s="227"/>
      <c r="BA198" s="227"/>
      <c r="BB198" s="227"/>
      <c r="BC198" s="227"/>
      <c r="BD198" s="227"/>
      <c r="BE198" s="227"/>
      <c r="BF198" s="227"/>
      <c r="BG198" s="227"/>
      <c r="BH198" s="227"/>
      <c r="BI198" s="227"/>
      <c r="BJ198" s="227"/>
      <c r="BK198" s="227"/>
      <c r="BL198" s="227"/>
      <c r="BM198" s="227"/>
      <c r="BN198" s="227"/>
      <c r="BO198" s="227"/>
      <c r="BP198" s="227"/>
      <c r="BQ198" s="227"/>
      <c r="BR198" s="227"/>
      <c r="BS198" s="227"/>
    </row>
    <row r="199" spans="1:71" ht="12.75" x14ac:dyDescent="0.2">
      <c r="A199" s="233"/>
      <c r="B199" s="227"/>
      <c r="C199" s="227"/>
      <c r="D199" s="227"/>
      <c r="E199" s="227"/>
      <c r="F199" s="227"/>
      <c r="G199" s="227"/>
      <c r="H199" s="227"/>
      <c r="I199" s="227"/>
      <c r="J199" s="227"/>
      <c r="K199" s="227"/>
      <c r="L199" s="227"/>
      <c r="M199" s="227"/>
      <c r="N199" s="227"/>
      <c r="O199" s="227"/>
      <c r="P199" s="227"/>
      <c r="Q199" s="227"/>
      <c r="R199" s="227"/>
      <c r="S199" s="227"/>
      <c r="T199" s="227"/>
      <c r="U199" s="227"/>
      <c r="V199" s="227"/>
      <c r="W199" s="227"/>
      <c r="X199" s="227"/>
      <c r="Y199" s="227"/>
      <c r="Z199" s="227"/>
      <c r="AA199" s="227"/>
      <c r="AB199" s="227"/>
      <c r="AC199" s="227"/>
      <c r="AD199" s="227"/>
      <c r="AE199" s="227"/>
      <c r="AF199" s="227"/>
      <c r="AG199" s="227"/>
      <c r="AH199" s="227"/>
      <c r="AI199" s="227"/>
      <c r="AJ199" s="227"/>
      <c r="AK199" s="227"/>
      <c r="AL199" s="227"/>
      <c r="AM199" s="227"/>
      <c r="AN199" s="227"/>
      <c r="AO199" s="227"/>
      <c r="AP199" s="227"/>
      <c r="AQ199" s="228"/>
      <c r="AR199" s="228"/>
      <c r="AS199" s="228"/>
      <c r="AT199" s="227"/>
      <c r="AU199" s="227"/>
      <c r="AV199" s="227"/>
      <c r="AW199" s="227"/>
      <c r="AX199" s="227"/>
      <c r="AY199" s="227"/>
      <c r="AZ199" s="227"/>
      <c r="BA199" s="227"/>
      <c r="BB199" s="227"/>
      <c r="BC199" s="227"/>
      <c r="BD199" s="227"/>
      <c r="BE199" s="227"/>
      <c r="BF199" s="227"/>
      <c r="BG199" s="227"/>
      <c r="BH199" s="227"/>
      <c r="BI199" s="227"/>
      <c r="BJ199" s="227"/>
      <c r="BK199" s="227"/>
      <c r="BL199" s="227"/>
      <c r="BM199" s="227"/>
      <c r="BN199" s="227"/>
      <c r="BO199" s="227"/>
      <c r="BP199" s="227"/>
      <c r="BQ199" s="227"/>
      <c r="BR199" s="227"/>
      <c r="BS199" s="227"/>
    </row>
    <row r="200" spans="1:71" ht="12.75" x14ac:dyDescent="0.2">
      <c r="A200" s="233"/>
      <c r="B200" s="227"/>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c r="AA200" s="227"/>
      <c r="AB200" s="227"/>
      <c r="AC200" s="227"/>
      <c r="AD200" s="227"/>
      <c r="AE200" s="227"/>
      <c r="AF200" s="227"/>
      <c r="AG200" s="227"/>
      <c r="AH200" s="227"/>
      <c r="AI200" s="227"/>
      <c r="AJ200" s="227"/>
      <c r="AK200" s="227"/>
      <c r="AL200" s="227"/>
      <c r="AM200" s="227"/>
      <c r="AN200" s="227"/>
      <c r="AO200" s="227"/>
      <c r="AP200" s="227"/>
      <c r="AQ200" s="228"/>
      <c r="AR200" s="228"/>
      <c r="AS200" s="228"/>
      <c r="AT200" s="227"/>
      <c r="AU200" s="227"/>
      <c r="AV200" s="227"/>
      <c r="AW200" s="227"/>
      <c r="AX200" s="227"/>
      <c r="AY200" s="227"/>
      <c r="AZ200" s="227"/>
      <c r="BA200" s="227"/>
      <c r="BB200" s="227"/>
      <c r="BC200" s="227"/>
      <c r="BD200" s="227"/>
      <c r="BE200" s="227"/>
      <c r="BF200" s="227"/>
      <c r="BG200" s="227"/>
      <c r="BH200" s="227"/>
      <c r="BI200" s="227"/>
      <c r="BJ200" s="227"/>
      <c r="BK200" s="227"/>
      <c r="BL200" s="227"/>
      <c r="BM200" s="227"/>
      <c r="BN200" s="227"/>
      <c r="BO200" s="227"/>
      <c r="BP200" s="227"/>
      <c r="BQ200" s="227"/>
      <c r="BR200" s="227"/>
      <c r="BS200" s="227"/>
    </row>
    <row r="201" spans="1:71" ht="12.75" x14ac:dyDescent="0.2">
      <c r="A201" s="233"/>
      <c r="B201" s="227"/>
      <c r="C201" s="227"/>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c r="AA201" s="227"/>
      <c r="AB201" s="227"/>
      <c r="AC201" s="227"/>
      <c r="AD201" s="227"/>
      <c r="AE201" s="227"/>
      <c r="AF201" s="227"/>
      <c r="AG201" s="227"/>
      <c r="AH201" s="227"/>
      <c r="AI201" s="227"/>
      <c r="AJ201" s="227"/>
      <c r="AK201" s="227"/>
      <c r="AL201" s="227"/>
      <c r="AM201" s="227"/>
      <c r="AN201" s="227"/>
      <c r="AO201" s="227"/>
      <c r="AP201" s="227"/>
      <c r="AQ201" s="228"/>
      <c r="AR201" s="228"/>
      <c r="AS201" s="228"/>
      <c r="AT201" s="227"/>
      <c r="AU201" s="227"/>
      <c r="AV201" s="227"/>
      <c r="AW201" s="227"/>
      <c r="AX201" s="227"/>
      <c r="AY201" s="227"/>
      <c r="AZ201" s="227"/>
      <c r="BA201" s="227"/>
      <c r="BB201" s="227"/>
      <c r="BC201" s="227"/>
      <c r="BD201" s="227"/>
      <c r="BE201" s="227"/>
      <c r="BF201" s="227"/>
      <c r="BG201" s="227"/>
      <c r="BH201" s="227"/>
      <c r="BI201" s="227"/>
      <c r="BJ201" s="227"/>
      <c r="BK201" s="227"/>
      <c r="BL201" s="227"/>
      <c r="BM201" s="227"/>
      <c r="BN201" s="227"/>
      <c r="BO201" s="227"/>
      <c r="BP201" s="227"/>
      <c r="BQ201" s="227"/>
      <c r="BR201" s="227"/>
      <c r="BS201" s="227"/>
    </row>
    <row r="202" spans="1:71" ht="12.75" x14ac:dyDescent="0.2">
      <c r="A202" s="233"/>
      <c r="B202" s="227"/>
      <c r="C202" s="227"/>
      <c r="D202" s="227"/>
      <c r="E202" s="227"/>
      <c r="F202" s="227"/>
      <c r="G202" s="227"/>
      <c r="H202" s="227"/>
      <c r="I202" s="227"/>
      <c r="J202" s="227"/>
      <c r="K202" s="227"/>
      <c r="L202" s="227"/>
      <c r="M202" s="227"/>
      <c r="N202" s="227"/>
      <c r="O202" s="227"/>
      <c r="P202" s="227"/>
      <c r="Q202" s="227"/>
      <c r="R202" s="227"/>
      <c r="S202" s="227"/>
      <c r="T202" s="227"/>
      <c r="U202" s="227"/>
      <c r="V202" s="227"/>
      <c r="W202" s="227"/>
      <c r="X202" s="227"/>
      <c r="Y202" s="227"/>
      <c r="Z202" s="227"/>
      <c r="AA202" s="227"/>
      <c r="AB202" s="227"/>
      <c r="AC202" s="227"/>
      <c r="AD202" s="227"/>
      <c r="AE202" s="227"/>
      <c r="AF202" s="227"/>
      <c r="AG202" s="227"/>
      <c r="AH202" s="227"/>
      <c r="AI202" s="227"/>
      <c r="AJ202" s="227"/>
      <c r="AK202" s="227"/>
      <c r="AL202" s="227"/>
      <c r="AM202" s="227"/>
      <c r="AN202" s="227"/>
      <c r="AO202" s="227"/>
      <c r="AP202" s="227"/>
      <c r="AQ202" s="228"/>
      <c r="AR202" s="228"/>
      <c r="AS202" s="228"/>
      <c r="AT202" s="227"/>
      <c r="AU202" s="227"/>
      <c r="AV202" s="227"/>
      <c r="AW202" s="227"/>
      <c r="AX202" s="227"/>
      <c r="AY202" s="227"/>
      <c r="AZ202" s="227"/>
      <c r="BA202" s="227"/>
      <c r="BB202" s="227"/>
      <c r="BC202" s="227"/>
      <c r="BD202" s="227"/>
      <c r="BE202" s="227"/>
      <c r="BF202" s="227"/>
      <c r="BG202" s="227"/>
      <c r="BH202" s="227"/>
      <c r="BI202" s="227"/>
      <c r="BJ202" s="227"/>
      <c r="BK202" s="227"/>
      <c r="BL202" s="227"/>
      <c r="BM202" s="227"/>
      <c r="BN202" s="227"/>
      <c r="BO202" s="227"/>
      <c r="BP202" s="227"/>
      <c r="BQ202" s="227"/>
      <c r="BR202" s="227"/>
      <c r="BS202" s="227"/>
    </row>
    <row r="203" spans="1:71" ht="12.75" x14ac:dyDescent="0.2">
      <c r="A203" s="233"/>
      <c r="B203" s="227"/>
      <c r="C203" s="227"/>
      <c r="D203" s="227"/>
      <c r="E203" s="227"/>
      <c r="F203" s="227"/>
      <c r="G203" s="227"/>
      <c r="H203" s="227"/>
      <c r="I203" s="227"/>
      <c r="J203" s="227"/>
      <c r="K203" s="227"/>
      <c r="L203" s="227"/>
      <c r="M203" s="227"/>
      <c r="N203" s="227"/>
      <c r="O203" s="227"/>
      <c r="P203" s="227"/>
      <c r="Q203" s="227"/>
      <c r="R203" s="227"/>
      <c r="S203" s="227"/>
      <c r="T203" s="227"/>
      <c r="U203" s="227"/>
      <c r="V203" s="227"/>
      <c r="W203" s="227"/>
      <c r="X203" s="227"/>
      <c r="Y203" s="227"/>
      <c r="Z203" s="227"/>
      <c r="AA203" s="227"/>
      <c r="AB203" s="227"/>
      <c r="AC203" s="227"/>
      <c r="AD203" s="227"/>
      <c r="AE203" s="227"/>
      <c r="AF203" s="227"/>
      <c r="AG203" s="227"/>
      <c r="AH203" s="227"/>
      <c r="AI203" s="227"/>
      <c r="AJ203" s="227"/>
      <c r="AK203" s="227"/>
      <c r="AL203" s="227"/>
      <c r="AM203" s="227"/>
      <c r="AN203" s="227"/>
      <c r="AO203" s="227"/>
      <c r="AP203" s="227"/>
      <c r="AQ203" s="228"/>
      <c r="AR203" s="228"/>
      <c r="AS203" s="228"/>
      <c r="AT203" s="227"/>
      <c r="AU203" s="227"/>
      <c r="AV203" s="227"/>
      <c r="AW203" s="227"/>
      <c r="AX203" s="227"/>
      <c r="AY203" s="227"/>
      <c r="AZ203" s="227"/>
      <c r="BA203" s="227"/>
      <c r="BB203" s="227"/>
      <c r="BC203" s="227"/>
      <c r="BD203" s="227"/>
      <c r="BE203" s="227"/>
      <c r="BF203" s="227"/>
      <c r="BG203" s="227"/>
      <c r="BH203" s="227"/>
      <c r="BI203" s="227"/>
      <c r="BJ203" s="227"/>
      <c r="BK203" s="227"/>
      <c r="BL203" s="227"/>
      <c r="BM203" s="227"/>
      <c r="BN203" s="227"/>
      <c r="BO203" s="227"/>
      <c r="BP203" s="227"/>
      <c r="BQ203" s="227"/>
      <c r="BR203" s="227"/>
      <c r="BS203" s="227"/>
    </row>
    <row r="204" spans="1:71" ht="12.75" x14ac:dyDescent="0.2">
      <c r="A204" s="233"/>
      <c r="B204" s="227"/>
      <c r="C204" s="227"/>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c r="AA204" s="227"/>
      <c r="AB204" s="227"/>
      <c r="AC204" s="227"/>
      <c r="AD204" s="227"/>
      <c r="AE204" s="227"/>
      <c r="AF204" s="227"/>
      <c r="AG204" s="227"/>
      <c r="AH204" s="227"/>
      <c r="AI204" s="227"/>
      <c r="AJ204" s="227"/>
      <c r="AK204" s="227"/>
      <c r="AL204" s="227"/>
      <c r="AM204" s="227"/>
      <c r="AN204" s="227"/>
      <c r="AO204" s="227"/>
      <c r="AP204" s="227"/>
      <c r="AQ204" s="228"/>
      <c r="AR204" s="228"/>
      <c r="AS204" s="228"/>
      <c r="AT204" s="227"/>
      <c r="AU204" s="227"/>
      <c r="AV204" s="227"/>
      <c r="AW204" s="227"/>
      <c r="AX204" s="227"/>
      <c r="AY204" s="227"/>
      <c r="AZ204" s="227"/>
      <c r="BA204" s="227"/>
      <c r="BB204" s="227"/>
      <c r="BC204" s="227"/>
      <c r="BD204" s="227"/>
      <c r="BE204" s="227"/>
      <c r="BF204" s="227"/>
      <c r="BG204" s="227"/>
      <c r="BH204" s="227"/>
      <c r="BI204" s="227"/>
      <c r="BJ204" s="227"/>
      <c r="BK204" s="227"/>
      <c r="BL204" s="227"/>
      <c r="BM204" s="227"/>
      <c r="BN204" s="227"/>
      <c r="BO204" s="227"/>
      <c r="BP204" s="227"/>
      <c r="BQ204" s="227"/>
      <c r="BR204" s="227"/>
      <c r="BS204" s="227"/>
    </row>
    <row r="205" spans="1:71" ht="12.75" x14ac:dyDescent="0.2">
      <c r="A205" s="233"/>
      <c r="B205" s="227"/>
      <c r="C205" s="227"/>
      <c r="D205" s="227"/>
      <c r="E205" s="227"/>
      <c r="F205" s="227"/>
      <c r="G205" s="227"/>
      <c r="H205" s="227"/>
      <c r="I205" s="227"/>
      <c r="J205" s="227"/>
      <c r="K205" s="227"/>
      <c r="L205" s="227"/>
      <c r="M205" s="227"/>
      <c r="N205" s="227"/>
      <c r="O205" s="227"/>
      <c r="P205" s="227"/>
      <c r="Q205" s="227"/>
      <c r="R205" s="227"/>
      <c r="S205" s="227"/>
      <c r="T205" s="227"/>
      <c r="U205" s="227"/>
      <c r="V205" s="227"/>
      <c r="W205" s="227"/>
      <c r="X205" s="227"/>
      <c r="Y205" s="227"/>
      <c r="Z205" s="227"/>
      <c r="AA205" s="227"/>
      <c r="AB205" s="227"/>
      <c r="AC205" s="227"/>
      <c r="AD205" s="227"/>
      <c r="AE205" s="227"/>
      <c r="AF205" s="227"/>
      <c r="AG205" s="227"/>
      <c r="AH205" s="227"/>
      <c r="AI205" s="227"/>
      <c r="AJ205" s="227"/>
      <c r="AK205" s="227"/>
      <c r="AL205" s="227"/>
      <c r="AM205" s="227"/>
      <c r="AN205" s="227"/>
      <c r="AO205" s="227"/>
      <c r="AP205" s="227"/>
      <c r="AQ205" s="228"/>
      <c r="AR205" s="228"/>
      <c r="AS205" s="228"/>
      <c r="AT205" s="227"/>
      <c r="AU205" s="227"/>
      <c r="AV205" s="227"/>
      <c r="AW205" s="227"/>
      <c r="AX205" s="227"/>
      <c r="AY205" s="227"/>
      <c r="AZ205" s="227"/>
      <c r="BA205" s="227"/>
      <c r="BB205" s="227"/>
      <c r="BC205" s="227"/>
      <c r="BD205" s="227"/>
      <c r="BE205" s="227"/>
      <c r="BF205" s="227"/>
      <c r="BG205" s="227"/>
      <c r="BH205" s="227"/>
      <c r="BI205" s="227"/>
      <c r="BJ205" s="227"/>
      <c r="BK205" s="227"/>
      <c r="BL205" s="227"/>
      <c r="BM205" s="227"/>
      <c r="BN205" s="227"/>
      <c r="BO205" s="227"/>
      <c r="BP205" s="227"/>
      <c r="BQ205" s="227"/>
      <c r="BR205" s="227"/>
      <c r="BS205" s="227"/>
    </row>
    <row r="206" spans="1:71" ht="12.75" x14ac:dyDescent="0.2">
      <c r="A206" s="233"/>
      <c r="B206" s="227"/>
      <c r="C206" s="227"/>
      <c r="D206" s="227"/>
      <c r="E206" s="227"/>
      <c r="F206" s="227"/>
      <c r="G206" s="227"/>
      <c r="H206" s="227"/>
      <c r="I206" s="227"/>
      <c r="J206" s="227"/>
      <c r="K206" s="227"/>
      <c r="L206" s="227"/>
      <c r="M206" s="227"/>
      <c r="N206" s="227"/>
      <c r="O206" s="227"/>
      <c r="P206" s="227"/>
      <c r="Q206" s="227"/>
      <c r="R206" s="227"/>
      <c r="S206" s="227"/>
      <c r="T206" s="227"/>
      <c r="U206" s="227"/>
      <c r="V206" s="227"/>
      <c r="W206" s="227"/>
      <c r="X206" s="227"/>
      <c r="Y206" s="227"/>
      <c r="Z206" s="227"/>
      <c r="AA206" s="227"/>
      <c r="AB206" s="227"/>
      <c r="AC206" s="227"/>
      <c r="AD206" s="227"/>
      <c r="AE206" s="227"/>
      <c r="AF206" s="227"/>
      <c r="AG206" s="227"/>
      <c r="AH206" s="227"/>
      <c r="AI206" s="227"/>
      <c r="AJ206" s="227"/>
      <c r="AK206" s="227"/>
      <c r="AL206" s="227"/>
      <c r="AM206" s="227"/>
      <c r="AN206" s="227"/>
      <c r="AO206" s="227"/>
      <c r="AP206" s="227"/>
      <c r="AQ206" s="228"/>
      <c r="AR206" s="228"/>
      <c r="AS206" s="228"/>
      <c r="AT206" s="227"/>
      <c r="AU206" s="227"/>
      <c r="AV206" s="227"/>
      <c r="AW206" s="227"/>
      <c r="AX206" s="227"/>
      <c r="AY206" s="227"/>
      <c r="AZ206" s="227"/>
      <c r="BA206" s="227"/>
      <c r="BB206" s="227"/>
      <c r="BC206" s="227"/>
      <c r="BD206" s="227"/>
      <c r="BE206" s="227"/>
      <c r="BF206" s="227"/>
      <c r="BG206" s="227"/>
      <c r="BH206" s="227"/>
      <c r="BI206" s="227"/>
      <c r="BJ206" s="227"/>
      <c r="BK206" s="227"/>
      <c r="BL206" s="227"/>
      <c r="BM206" s="227"/>
      <c r="BN206" s="227"/>
      <c r="BO206" s="227"/>
      <c r="BP206" s="227"/>
      <c r="BQ206" s="227"/>
      <c r="BR206" s="227"/>
      <c r="BS206" s="227"/>
    </row>
    <row r="207" spans="1:71" ht="12.75" x14ac:dyDescent="0.2">
      <c r="A207" s="233"/>
      <c r="B207" s="227"/>
      <c r="C207" s="227"/>
      <c r="D207" s="227"/>
      <c r="E207" s="227"/>
      <c r="F207" s="227"/>
      <c r="G207" s="227"/>
      <c r="H207" s="227"/>
      <c r="I207" s="227"/>
      <c r="J207" s="227"/>
      <c r="K207" s="227"/>
      <c r="L207" s="227"/>
      <c r="M207" s="227"/>
      <c r="N207" s="227"/>
      <c r="O207" s="227"/>
      <c r="P207" s="227"/>
      <c r="Q207" s="227"/>
      <c r="R207" s="227"/>
      <c r="S207" s="227"/>
      <c r="T207" s="227"/>
      <c r="U207" s="227"/>
      <c r="V207" s="227"/>
      <c r="W207" s="227"/>
      <c r="X207" s="227"/>
      <c r="Y207" s="227"/>
      <c r="Z207" s="227"/>
      <c r="AA207" s="227"/>
      <c r="AB207" s="227"/>
      <c r="AC207" s="227"/>
      <c r="AD207" s="227"/>
      <c r="AE207" s="227"/>
      <c r="AF207" s="227"/>
      <c r="AG207" s="227"/>
      <c r="AH207" s="227"/>
      <c r="AI207" s="227"/>
      <c r="AJ207" s="227"/>
      <c r="AK207" s="227"/>
      <c r="AL207" s="227"/>
      <c r="AM207" s="227"/>
      <c r="AN207" s="227"/>
      <c r="AO207" s="227"/>
      <c r="AP207" s="227"/>
      <c r="AQ207" s="228"/>
      <c r="AR207" s="228"/>
      <c r="AS207" s="228"/>
      <c r="AT207" s="227"/>
      <c r="AU207" s="227"/>
      <c r="AV207" s="227"/>
      <c r="AW207" s="227"/>
      <c r="AX207" s="227"/>
      <c r="AY207" s="227"/>
      <c r="AZ207" s="227"/>
      <c r="BA207" s="227"/>
      <c r="BB207" s="227"/>
      <c r="BC207" s="227"/>
      <c r="BD207" s="227"/>
      <c r="BE207" s="227"/>
      <c r="BF207" s="227"/>
      <c r="BG207" s="227"/>
      <c r="BH207" s="227"/>
      <c r="BI207" s="227"/>
      <c r="BJ207" s="227"/>
      <c r="BK207" s="227"/>
      <c r="BL207" s="227"/>
      <c r="BM207" s="227"/>
      <c r="BN207" s="227"/>
      <c r="BO207" s="227"/>
      <c r="BP207" s="227"/>
      <c r="BQ207" s="227"/>
      <c r="BR207" s="227"/>
      <c r="BS207" s="227"/>
    </row>
    <row r="208" spans="1:71" ht="12.75" x14ac:dyDescent="0.2">
      <c r="A208" s="233"/>
      <c r="B208" s="227"/>
      <c r="C208" s="227"/>
      <c r="D208" s="227"/>
      <c r="E208" s="227"/>
      <c r="F208" s="227"/>
      <c r="G208" s="227"/>
      <c r="H208" s="227"/>
      <c r="I208" s="227"/>
      <c r="J208" s="227"/>
      <c r="K208" s="227"/>
      <c r="L208" s="227"/>
      <c r="M208" s="227"/>
      <c r="N208" s="227"/>
      <c r="O208" s="227"/>
      <c r="P208" s="227"/>
      <c r="Q208" s="227"/>
      <c r="R208" s="227"/>
      <c r="S208" s="227"/>
      <c r="T208" s="227"/>
      <c r="U208" s="227"/>
      <c r="V208" s="227"/>
      <c r="W208" s="227"/>
      <c r="X208" s="227"/>
      <c r="Y208" s="227"/>
      <c r="Z208" s="227"/>
      <c r="AA208" s="227"/>
      <c r="AB208" s="227"/>
      <c r="AC208" s="227"/>
      <c r="AD208" s="227"/>
      <c r="AE208" s="227"/>
      <c r="AF208" s="227"/>
      <c r="AG208" s="227"/>
      <c r="AH208" s="227"/>
      <c r="AI208" s="227"/>
      <c r="AJ208" s="227"/>
      <c r="AK208" s="227"/>
      <c r="AL208" s="227"/>
      <c r="AM208" s="227"/>
      <c r="AN208" s="227"/>
      <c r="AO208" s="227"/>
      <c r="AP208" s="227"/>
      <c r="AQ208" s="228"/>
      <c r="AR208" s="228"/>
      <c r="AS208" s="228"/>
      <c r="AT208" s="227"/>
      <c r="AU208" s="227"/>
      <c r="AV208" s="227"/>
      <c r="AW208" s="227"/>
      <c r="AX208" s="227"/>
      <c r="AY208" s="227"/>
      <c r="AZ208" s="227"/>
      <c r="BA208" s="227"/>
      <c r="BB208" s="227"/>
      <c r="BC208" s="227"/>
      <c r="BD208" s="227"/>
      <c r="BE208" s="227"/>
      <c r="BF208" s="227"/>
      <c r="BG208" s="227"/>
      <c r="BH208" s="227"/>
      <c r="BI208" s="227"/>
      <c r="BJ208" s="227"/>
      <c r="BK208" s="227"/>
      <c r="BL208" s="227"/>
      <c r="BM208" s="227"/>
      <c r="BN208" s="227"/>
      <c r="BO208" s="227"/>
      <c r="BP208" s="227"/>
      <c r="BQ208" s="227"/>
      <c r="BR208" s="227"/>
      <c r="BS208" s="227"/>
    </row>
    <row r="209" spans="1:71" ht="12.75" x14ac:dyDescent="0.2">
      <c r="A209" s="233"/>
      <c r="B209" s="227"/>
      <c r="C209" s="227"/>
      <c r="D209" s="227"/>
      <c r="E209" s="227"/>
      <c r="F209" s="227"/>
      <c r="G209" s="227"/>
      <c r="H209" s="227"/>
      <c r="I209" s="227"/>
      <c r="J209" s="227"/>
      <c r="K209" s="227"/>
      <c r="L209" s="227"/>
      <c r="M209" s="227"/>
      <c r="N209" s="227"/>
      <c r="O209" s="227"/>
      <c r="P209" s="227"/>
      <c r="Q209" s="227"/>
      <c r="R209" s="227"/>
      <c r="S209" s="227"/>
      <c r="T209" s="227"/>
      <c r="U209" s="227"/>
      <c r="V209" s="227"/>
      <c r="W209" s="227"/>
      <c r="X209" s="227"/>
      <c r="Y209" s="227"/>
      <c r="Z209" s="227"/>
      <c r="AA209" s="227"/>
      <c r="AB209" s="227"/>
      <c r="AC209" s="227"/>
      <c r="AD209" s="227"/>
      <c r="AE209" s="227"/>
      <c r="AF209" s="227"/>
      <c r="AG209" s="227"/>
      <c r="AH209" s="227"/>
      <c r="AI209" s="227"/>
      <c r="AJ209" s="227"/>
      <c r="AK209" s="227"/>
      <c r="AL209" s="227"/>
      <c r="AM209" s="227"/>
      <c r="AN209" s="227"/>
      <c r="AO209" s="227"/>
      <c r="AP209" s="227"/>
      <c r="AQ209" s="228"/>
      <c r="AR209" s="228"/>
      <c r="AS209" s="228"/>
      <c r="AT209" s="227"/>
      <c r="AU209" s="227"/>
      <c r="AV209" s="227"/>
      <c r="AW209" s="227"/>
      <c r="AX209" s="227"/>
      <c r="AY209" s="227"/>
      <c r="AZ209" s="227"/>
      <c r="BA209" s="227"/>
      <c r="BB209" s="227"/>
      <c r="BC209" s="227"/>
      <c r="BD209" s="227"/>
      <c r="BE209" s="227"/>
      <c r="BF209" s="227"/>
      <c r="BG209" s="227"/>
      <c r="BH209" s="227"/>
      <c r="BI209" s="227"/>
      <c r="BJ209" s="227"/>
      <c r="BK209" s="227"/>
      <c r="BL209" s="227"/>
      <c r="BM209" s="227"/>
      <c r="BN209" s="227"/>
      <c r="BO209" s="227"/>
      <c r="BP209" s="227"/>
      <c r="BQ209" s="227"/>
      <c r="BR209" s="227"/>
      <c r="BS209" s="227"/>
    </row>
    <row r="210" spans="1:71" ht="12.75" x14ac:dyDescent="0.2">
      <c r="A210" s="233"/>
      <c r="B210" s="227"/>
      <c r="C210" s="227"/>
      <c r="D210" s="227"/>
      <c r="E210" s="227"/>
      <c r="F210" s="227"/>
      <c r="G210" s="227"/>
      <c r="H210" s="227"/>
      <c r="I210" s="227"/>
      <c r="J210" s="227"/>
      <c r="K210" s="227"/>
      <c r="L210" s="227"/>
      <c r="M210" s="227"/>
      <c r="N210" s="227"/>
      <c r="O210" s="227"/>
      <c r="P210" s="227"/>
      <c r="Q210" s="227"/>
      <c r="R210" s="227"/>
      <c r="S210" s="227"/>
      <c r="T210" s="227"/>
      <c r="U210" s="227"/>
      <c r="V210" s="227"/>
      <c r="W210" s="227"/>
      <c r="X210" s="227"/>
      <c r="Y210" s="227"/>
      <c r="Z210" s="227"/>
      <c r="AA210" s="227"/>
      <c r="AB210" s="227"/>
      <c r="AC210" s="227"/>
      <c r="AD210" s="227"/>
      <c r="AE210" s="227"/>
      <c r="AF210" s="227"/>
      <c r="AG210" s="227"/>
      <c r="AH210" s="227"/>
      <c r="AI210" s="227"/>
      <c r="AJ210" s="227"/>
      <c r="AK210" s="227"/>
      <c r="AL210" s="227"/>
      <c r="AM210" s="227"/>
      <c r="AN210" s="227"/>
      <c r="AO210" s="227"/>
      <c r="AP210" s="227"/>
      <c r="AQ210" s="228"/>
      <c r="AR210" s="228"/>
      <c r="AS210" s="228"/>
      <c r="AT210" s="227"/>
      <c r="AU210" s="227"/>
      <c r="AV210" s="227"/>
      <c r="AW210" s="227"/>
      <c r="AX210" s="227"/>
      <c r="AY210" s="227"/>
      <c r="AZ210" s="227"/>
      <c r="BA210" s="227"/>
      <c r="BB210" s="227"/>
      <c r="BC210" s="227"/>
      <c r="BD210" s="227"/>
      <c r="BE210" s="227"/>
      <c r="BF210" s="227"/>
      <c r="BG210" s="227"/>
      <c r="BH210" s="227"/>
      <c r="BI210" s="227"/>
      <c r="BJ210" s="227"/>
      <c r="BK210" s="227"/>
      <c r="BL210" s="227"/>
      <c r="BM210" s="227"/>
      <c r="BN210" s="227"/>
      <c r="BO210" s="227"/>
      <c r="BP210" s="227"/>
      <c r="BQ210" s="227"/>
      <c r="BR210" s="227"/>
      <c r="BS210" s="227"/>
    </row>
    <row r="211" spans="1:71" ht="12.75" x14ac:dyDescent="0.2">
      <c r="A211" s="233"/>
      <c r="B211" s="227"/>
      <c r="C211" s="227"/>
      <c r="D211" s="227"/>
      <c r="E211" s="227"/>
      <c r="F211" s="227"/>
      <c r="G211" s="227"/>
      <c r="H211" s="227"/>
      <c r="I211" s="227"/>
      <c r="J211" s="227"/>
      <c r="K211" s="227"/>
      <c r="L211" s="227"/>
      <c r="M211" s="227"/>
      <c r="N211" s="227"/>
      <c r="O211" s="227"/>
      <c r="P211" s="227"/>
      <c r="Q211" s="227"/>
      <c r="R211" s="227"/>
      <c r="S211" s="227"/>
      <c r="T211" s="227"/>
      <c r="U211" s="227"/>
      <c r="V211" s="227"/>
      <c r="W211" s="227"/>
      <c r="X211" s="227"/>
      <c r="Y211" s="227"/>
      <c r="Z211" s="227"/>
      <c r="AA211" s="227"/>
      <c r="AB211" s="227"/>
      <c r="AC211" s="227"/>
      <c r="AD211" s="227"/>
      <c r="AE211" s="227"/>
      <c r="AF211" s="227"/>
      <c r="AG211" s="227"/>
      <c r="AH211" s="227"/>
      <c r="AI211" s="227"/>
      <c r="AJ211" s="227"/>
      <c r="AK211" s="227"/>
      <c r="AL211" s="227"/>
      <c r="AM211" s="227"/>
      <c r="AN211" s="227"/>
      <c r="AO211" s="227"/>
      <c r="AP211" s="227"/>
      <c r="AQ211" s="228"/>
      <c r="AR211" s="228"/>
      <c r="AS211" s="228"/>
      <c r="AT211" s="227"/>
      <c r="AU211" s="227"/>
      <c r="AV211" s="227"/>
      <c r="AW211" s="227"/>
      <c r="AX211" s="227"/>
      <c r="AY211" s="227"/>
      <c r="AZ211" s="227"/>
      <c r="BA211" s="227"/>
      <c r="BB211" s="227"/>
      <c r="BC211" s="227"/>
      <c r="BD211" s="227"/>
      <c r="BE211" s="227"/>
      <c r="BF211" s="227"/>
      <c r="BG211" s="227"/>
      <c r="BH211" s="227"/>
      <c r="BI211" s="227"/>
      <c r="BJ211" s="227"/>
      <c r="BK211" s="227"/>
      <c r="BL211" s="227"/>
      <c r="BM211" s="227"/>
      <c r="BN211" s="227"/>
      <c r="BO211" s="227"/>
      <c r="BP211" s="227"/>
      <c r="BQ211" s="227"/>
      <c r="BR211" s="227"/>
      <c r="BS211" s="22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J26" sqref="J26"/>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7" t="str">
        <f>'1. паспорт местоположение'!A5:C5</f>
        <v>Год раскрытия информации: 2025 год</v>
      </c>
      <c r="B5" s="427"/>
      <c r="C5" s="427"/>
      <c r="D5" s="427"/>
      <c r="E5" s="427"/>
      <c r="F5" s="427"/>
      <c r="G5" s="427"/>
      <c r="H5" s="427"/>
      <c r="I5" s="427"/>
      <c r="J5" s="427"/>
      <c r="K5" s="427"/>
      <c r="L5" s="427"/>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6" t="str">
        <f>'1. паспорт местоположение'!A9:C9</f>
        <v>Акционерное общество "Россети Янтарь" ДЗО  ПАО "Россети"</v>
      </c>
      <c r="B9" s="436"/>
      <c r="C9" s="436"/>
      <c r="D9" s="436"/>
      <c r="E9" s="436"/>
      <c r="F9" s="436"/>
      <c r="G9" s="436"/>
      <c r="H9" s="436"/>
      <c r="I9" s="436"/>
      <c r="J9" s="436"/>
      <c r="K9" s="436"/>
      <c r="L9" s="436"/>
    </row>
    <row r="10" spans="1:44" x14ac:dyDescent="0.25">
      <c r="A10" s="428" t="s">
        <v>6</v>
      </c>
      <c r="B10" s="428"/>
      <c r="C10" s="428"/>
      <c r="D10" s="428"/>
      <c r="E10" s="428"/>
      <c r="F10" s="428"/>
      <c r="G10" s="428"/>
      <c r="H10" s="428"/>
      <c r="I10" s="428"/>
      <c r="J10" s="428"/>
      <c r="K10" s="428"/>
      <c r="L10" s="428"/>
    </row>
    <row r="11" spans="1:44" ht="18.75" x14ac:dyDescent="0.25">
      <c r="A11" s="431"/>
      <c r="B11" s="431"/>
      <c r="C11" s="431"/>
      <c r="D11" s="431"/>
      <c r="E11" s="431"/>
      <c r="F11" s="431"/>
      <c r="G11" s="431"/>
      <c r="H11" s="431"/>
      <c r="I11" s="431"/>
      <c r="J11" s="431"/>
      <c r="K11" s="431"/>
      <c r="L11" s="431"/>
    </row>
    <row r="12" spans="1:44" x14ac:dyDescent="0.25">
      <c r="A12" s="436" t="str">
        <f>'1. паспорт местоположение'!A12:C12</f>
        <v>N_22-1360</v>
      </c>
      <c r="B12" s="436"/>
      <c r="C12" s="436"/>
      <c r="D12" s="436"/>
      <c r="E12" s="436"/>
      <c r="F12" s="436"/>
      <c r="G12" s="436"/>
      <c r="H12" s="436"/>
      <c r="I12" s="436"/>
      <c r="J12" s="436"/>
      <c r="K12" s="436"/>
      <c r="L12" s="436"/>
    </row>
    <row r="13" spans="1:44" x14ac:dyDescent="0.25">
      <c r="A13" s="428" t="s">
        <v>5</v>
      </c>
      <c r="B13" s="428"/>
      <c r="C13" s="428"/>
      <c r="D13" s="428"/>
      <c r="E13" s="428"/>
      <c r="F13" s="428"/>
      <c r="G13" s="428"/>
      <c r="H13" s="428"/>
      <c r="I13" s="428"/>
      <c r="J13" s="428"/>
      <c r="K13" s="428"/>
      <c r="L13" s="428"/>
    </row>
    <row r="14" spans="1:44" ht="18.75" x14ac:dyDescent="0.25">
      <c r="A14" s="437"/>
      <c r="B14" s="437"/>
      <c r="C14" s="437"/>
      <c r="D14" s="437"/>
      <c r="E14" s="437"/>
      <c r="F14" s="437"/>
      <c r="G14" s="437"/>
      <c r="H14" s="437"/>
      <c r="I14" s="437"/>
      <c r="J14" s="437"/>
      <c r="K14" s="437"/>
      <c r="L14" s="437"/>
    </row>
    <row r="15" spans="1:44" x14ac:dyDescent="0.25">
      <c r="A15" s="433" t="str">
        <f>'1. паспорт местоположение'!A15:C15</f>
        <v>Создание системы регистрации аварийных процессов и событий в составе СОТИАССО ПС 110 кВ О-14 Мамоново</v>
      </c>
      <c r="B15" s="433"/>
      <c r="C15" s="433"/>
      <c r="D15" s="433"/>
      <c r="E15" s="433"/>
      <c r="F15" s="433"/>
      <c r="G15" s="433"/>
      <c r="H15" s="433"/>
      <c r="I15" s="433"/>
      <c r="J15" s="433"/>
      <c r="K15" s="433"/>
      <c r="L15" s="433"/>
    </row>
    <row r="16" spans="1:44" x14ac:dyDescent="0.25">
      <c r="A16" s="428" t="s">
        <v>4</v>
      </c>
      <c r="B16" s="428"/>
      <c r="C16" s="428"/>
      <c r="D16" s="428"/>
      <c r="E16" s="428"/>
      <c r="F16" s="428"/>
      <c r="G16" s="428"/>
      <c r="H16" s="428"/>
      <c r="I16" s="428"/>
      <c r="J16" s="428"/>
      <c r="K16" s="428"/>
      <c r="L16" s="428"/>
    </row>
    <row r="17" spans="1:12" ht="15.75" customHeight="1" x14ac:dyDescent="0.25">
      <c r="L17" s="76"/>
    </row>
    <row r="18" spans="1:12" x14ac:dyDescent="0.25">
      <c r="K18" s="75"/>
    </row>
    <row r="19" spans="1:12" ht="15.75" customHeight="1" x14ac:dyDescent="0.25">
      <c r="A19" s="495" t="s">
        <v>448</v>
      </c>
      <c r="B19" s="495"/>
      <c r="C19" s="495"/>
      <c r="D19" s="495"/>
      <c r="E19" s="495"/>
      <c r="F19" s="495"/>
      <c r="G19" s="495"/>
      <c r="H19" s="495"/>
      <c r="I19" s="495"/>
      <c r="J19" s="495"/>
      <c r="K19" s="495"/>
      <c r="L19" s="495"/>
    </row>
    <row r="20" spans="1:12" x14ac:dyDescent="0.25">
      <c r="A20" s="62"/>
      <c r="B20" s="62"/>
      <c r="C20" s="74"/>
      <c r="D20" s="74"/>
      <c r="E20" s="74"/>
      <c r="F20" s="74"/>
      <c r="G20" s="74"/>
      <c r="H20" s="74"/>
      <c r="I20" s="74"/>
      <c r="J20" s="74"/>
      <c r="K20" s="74"/>
      <c r="L20" s="74"/>
    </row>
    <row r="21" spans="1:12" ht="28.5" customHeight="1" x14ac:dyDescent="0.25">
      <c r="A21" s="496" t="s">
        <v>198</v>
      </c>
      <c r="B21" s="496" t="s">
        <v>197</v>
      </c>
      <c r="C21" s="502" t="s">
        <v>406</v>
      </c>
      <c r="D21" s="502"/>
      <c r="E21" s="502"/>
      <c r="F21" s="502"/>
      <c r="G21" s="502"/>
      <c r="H21" s="502"/>
      <c r="I21" s="497" t="s">
        <v>196</v>
      </c>
      <c r="J21" s="499" t="s">
        <v>408</v>
      </c>
      <c r="K21" s="496" t="s">
        <v>195</v>
      </c>
      <c r="L21" s="498" t="s">
        <v>407</v>
      </c>
    </row>
    <row r="22" spans="1:12" ht="58.5" customHeight="1" x14ac:dyDescent="0.25">
      <c r="A22" s="496"/>
      <c r="B22" s="496"/>
      <c r="C22" s="503" t="s">
        <v>2</v>
      </c>
      <c r="D22" s="503"/>
      <c r="E22" s="503" t="s">
        <v>9</v>
      </c>
      <c r="F22" s="503"/>
      <c r="G22" s="503" t="s">
        <v>586</v>
      </c>
      <c r="H22" s="503"/>
      <c r="I22" s="497"/>
      <c r="J22" s="500"/>
      <c r="K22" s="496"/>
      <c r="L22" s="498"/>
    </row>
    <row r="23" spans="1:12" ht="31.5" x14ac:dyDescent="0.25">
      <c r="A23" s="496"/>
      <c r="B23" s="496"/>
      <c r="C23" s="326" t="s">
        <v>194</v>
      </c>
      <c r="D23" s="326" t="s">
        <v>193</v>
      </c>
      <c r="E23" s="326" t="s">
        <v>194</v>
      </c>
      <c r="F23" s="326" t="s">
        <v>193</v>
      </c>
      <c r="G23" s="326" t="s">
        <v>194</v>
      </c>
      <c r="H23" s="326" t="s">
        <v>193</v>
      </c>
      <c r="I23" s="497"/>
      <c r="J23" s="501"/>
      <c r="K23" s="496"/>
      <c r="L23" s="498"/>
    </row>
    <row r="24" spans="1:12" x14ac:dyDescent="0.25">
      <c r="A24" s="67">
        <v>1</v>
      </c>
      <c r="B24" s="67">
        <v>2</v>
      </c>
      <c r="C24" s="326">
        <v>3</v>
      </c>
      <c r="D24" s="326">
        <v>4</v>
      </c>
      <c r="E24" s="326">
        <v>5</v>
      </c>
      <c r="F24" s="326">
        <v>6</v>
      </c>
      <c r="G24" s="326">
        <v>5</v>
      </c>
      <c r="H24" s="326">
        <v>6</v>
      </c>
      <c r="I24" s="73">
        <v>7</v>
      </c>
      <c r="J24" s="73">
        <v>8</v>
      </c>
      <c r="K24" s="73">
        <v>9</v>
      </c>
      <c r="L24" s="73">
        <v>10</v>
      </c>
    </row>
    <row r="25" spans="1:12" x14ac:dyDescent="0.25">
      <c r="A25" s="297">
        <v>1</v>
      </c>
      <c r="B25" s="299" t="s">
        <v>192</v>
      </c>
      <c r="C25" s="327"/>
      <c r="D25" s="327"/>
      <c r="E25" s="327"/>
      <c r="F25" s="327"/>
      <c r="G25" s="327"/>
      <c r="H25" s="327"/>
      <c r="I25" s="72"/>
      <c r="J25" s="72"/>
      <c r="K25" s="72"/>
      <c r="L25" s="72"/>
    </row>
    <row r="26" spans="1:12" x14ac:dyDescent="0.25">
      <c r="A26" s="297" t="s">
        <v>522</v>
      </c>
      <c r="B26" s="300" t="s">
        <v>523</v>
      </c>
      <c r="C26" s="328" t="s">
        <v>567</v>
      </c>
      <c r="D26" s="328" t="s">
        <v>567</v>
      </c>
      <c r="E26" s="409" t="s">
        <v>567</v>
      </c>
      <c r="F26" s="409" t="s">
        <v>567</v>
      </c>
      <c r="G26" s="328" t="s">
        <v>567</v>
      </c>
      <c r="H26" s="328" t="s">
        <v>567</v>
      </c>
      <c r="I26" s="290"/>
      <c r="J26" s="290"/>
      <c r="K26" s="72"/>
      <c r="L26" s="72"/>
    </row>
    <row r="27" spans="1:12" ht="31.5" x14ac:dyDescent="0.25">
      <c r="A27" s="297" t="s">
        <v>524</v>
      </c>
      <c r="B27" s="300" t="s">
        <v>525</v>
      </c>
      <c r="C27" s="328" t="s">
        <v>567</v>
      </c>
      <c r="D27" s="328" t="s">
        <v>567</v>
      </c>
      <c r="E27" s="409" t="s">
        <v>567</v>
      </c>
      <c r="F27" s="409" t="s">
        <v>567</v>
      </c>
      <c r="G27" s="328" t="s">
        <v>567</v>
      </c>
      <c r="H27" s="328" t="s">
        <v>567</v>
      </c>
      <c r="I27" s="290"/>
      <c r="J27" s="290"/>
      <c r="K27" s="72"/>
      <c r="L27" s="72"/>
    </row>
    <row r="28" spans="1:12" ht="63" x14ac:dyDescent="0.25">
      <c r="A28" s="297" t="s">
        <v>526</v>
      </c>
      <c r="B28" s="300" t="s">
        <v>527</v>
      </c>
      <c r="C28" s="328" t="s">
        <v>567</v>
      </c>
      <c r="D28" s="328" t="s">
        <v>567</v>
      </c>
      <c r="E28" s="409" t="s">
        <v>567</v>
      </c>
      <c r="F28" s="409" t="s">
        <v>567</v>
      </c>
      <c r="G28" s="328" t="s">
        <v>567</v>
      </c>
      <c r="H28" s="328" t="s">
        <v>567</v>
      </c>
      <c r="I28" s="290"/>
      <c r="J28" s="290"/>
      <c r="K28" s="72"/>
      <c r="L28" s="72"/>
    </row>
    <row r="29" spans="1:12" ht="31.5" x14ac:dyDescent="0.25">
      <c r="A29" s="297" t="s">
        <v>528</v>
      </c>
      <c r="B29" s="300" t="s">
        <v>529</v>
      </c>
      <c r="C29" s="328" t="s">
        <v>567</v>
      </c>
      <c r="D29" s="328" t="s">
        <v>567</v>
      </c>
      <c r="E29" s="409" t="s">
        <v>567</v>
      </c>
      <c r="F29" s="409" t="s">
        <v>567</v>
      </c>
      <c r="G29" s="328" t="s">
        <v>567</v>
      </c>
      <c r="H29" s="328" t="s">
        <v>567</v>
      </c>
      <c r="I29" s="290"/>
      <c r="J29" s="290"/>
      <c r="K29" s="72"/>
      <c r="L29" s="72"/>
    </row>
    <row r="30" spans="1:12" ht="31.5" x14ac:dyDescent="0.25">
      <c r="A30" s="297" t="s">
        <v>530</v>
      </c>
      <c r="B30" s="300" t="s">
        <v>531</v>
      </c>
      <c r="C30" s="328" t="s">
        <v>567</v>
      </c>
      <c r="D30" s="328" t="s">
        <v>567</v>
      </c>
      <c r="E30" s="409" t="s">
        <v>567</v>
      </c>
      <c r="F30" s="409" t="s">
        <v>567</v>
      </c>
      <c r="G30" s="328" t="s">
        <v>567</v>
      </c>
      <c r="H30" s="328" t="s">
        <v>567</v>
      </c>
      <c r="I30" s="290"/>
      <c r="J30" s="290"/>
      <c r="K30" s="72"/>
      <c r="L30" s="72"/>
    </row>
    <row r="31" spans="1:12" ht="31.5" x14ac:dyDescent="0.25">
      <c r="A31" s="297" t="s">
        <v>532</v>
      </c>
      <c r="B31" s="301" t="s">
        <v>533</v>
      </c>
      <c r="C31" s="329">
        <v>45449</v>
      </c>
      <c r="D31" s="329">
        <v>45449</v>
      </c>
      <c r="E31" s="410">
        <v>45449</v>
      </c>
      <c r="F31" s="410">
        <v>45449</v>
      </c>
      <c r="G31" s="329">
        <v>45449</v>
      </c>
      <c r="H31" s="329">
        <v>45449</v>
      </c>
      <c r="I31" s="290">
        <v>100</v>
      </c>
      <c r="J31" s="290"/>
      <c r="K31" s="72"/>
      <c r="L31" s="72"/>
    </row>
    <row r="32" spans="1:12" ht="31.5" x14ac:dyDescent="0.25">
      <c r="A32" s="297" t="s">
        <v>534</v>
      </c>
      <c r="B32" s="301" t="s">
        <v>535</v>
      </c>
      <c r="C32" s="330">
        <v>45540</v>
      </c>
      <c r="D32" s="330">
        <v>45540</v>
      </c>
      <c r="E32" s="411">
        <v>45609</v>
      </c>
      <c r="F32" s="411">
        <v>45609</v>
      </c>
      <c r="G32" s="330">
        <v>45540</v>
      </c>
      <c r="H32" s="330">
        <v>45540</v>
      </c>
      <c r="I32" s="290">
        <v>100</v>
      </c>
      <c r="J32" s="290"/>
      <c r="K32" s="72"/>
      <c r="L32" s="72"/>
    </row>
    <row r="33" spans="1:12" ht="47.25" x14ac:dyDescent="0.25">
      <c r="A33" s="297" t="s">
        <v>536</v>
      </c>
      <c r="B33" s="301" t="s">
        <v>537</v>
      </c>
      <c r="C33" s="328" t="s">
        <v>567</v>
      </c>
      <c r="D33" s="328" t="s">
        <v>567</v>
      </c>
      <c r="E33" s="409" t="s">
        <v>567</v>
      </c>
      <c r="F33" s="409" t="s">
        <v>567</v>
      </c>
      <c r="G33" s="328" t="s">
        <v>567</v>
      </c>
      <c r="H33" s="328" t="s">
        <v>567</v>
      </c>
      <c r="I33" s="290"/>
      <c r="J33" s="290"/>
      <c r="K33" s="72"/>
      <c r="L33" s="72"/>
    </row>
    <row r="34" spans="1:12" ht="63" x14ac:dyDescent="0.25">
      <c r="A34" s="297" t="s">
        <v>538</v>
      </c>
      <c r="B34" s="301" t="s">
        <v>539</v>
      </c>
      <c r="C34" s="328" t="s">
        <v>567</v>
      </c>
      <c r="D34" s="328" t="s">
        <v>567</v>
      </c>
      <c r="E34" s="409" t="s">
        <v>567</v>
      </c>
      <c r="F34" s="409" t="s">
        <v>567</v>
      </c>
      <c r="G34" s="328" t="s">
        <v>567</v>
      </c>
      <c r="H34" s="328" t="s">
        <v>567</v>
      </c>
      <c r="I34" s="290"/>
      <c r="J34" s="290"/>
      <c r="K34" s="72"/>
      <c r="L34" s="72"/>
    </row>
    <row r="35" spans="1:12" ht="31.5" x14ac:dyDescent="0.25">
      <c r="A35" s="297" t="s">
        <v>540</v>
      </c>
      <c r="B35" s="301" t="s">
        <v>191</v>
      </c>
      <c r="C35" s="330">
        <v>45540</v>
      </c>
      <c r="D35" s="330">
        <v>45565</v>
      </c>
      <c r="E35" s="411">
        <v>45636</v>
      </c>
      <c r="F35" s="411">
        <v>45636</v>
      </c>
      <c r="G35" s="330">
        <v>45540</v>
      </c>
      <c r="H35" s="330">
        <v>45565</v>
      </c>
      <c r="I35" s="290"/>
      <c r="J35" s="290"/>
      <c r="K35" s="72"/>
      <c r="L35" s="72"/>
    </row>
    <row r="36" spans="1:12" ht="31.5" x14ac:dyDescent="0.25">
      <c r="A36" s="297" t="s">
        <v>541</v>
      </c>
      <c r="B36" s="301" t="s">
        <v>542</v>
      </c>
      <c r="C36" s="328" t="s">
        <v>567</v>
      </c>
      <c r="D36" s="328" t="s">
        <v>567</v>
      </c>
      <c r="E36" s="409" t="s">
        <v>567</v>
      </c>
      <c r="F36" s="409" t="s">
        <v>567</v>
      </c>
      <c r="G36" s="328" t="s">
        <v>567</v>
      </c>
      <c r="H36" s="328" t="s">
        <v>567</v>
      </c>
      <c r="I36" s="290"/>
      <c r="J36" s="290"/>
      <c r="K36" s="72"/>
      <c r="L36" s="72"/>
    </row>
    <row r="37" spans="1:12" x14ac:dyDescent="0.25">
      <c r="A37" s="297" t="s">
        <v>543</v>
      </c>
      <c r="B37" s="301" t="s">
        <v>190</v>
      </c>
      <c r="C37" s="330">
        <v>45540</v>
      </c>
      <c r="D37" s="330">
        <v>45540</v>
      </c>
      <c r="E37" s="411">
        <v>45609</v>
      </c>
      <c r="F37" s="411">
        <v>45609</v>
      </c>
      <c r="G37" s="330">
        <v>45540</v>
      </c>
      <c r="H37" s="330">
        <v>45540</v>
      </c>
      <c r="I37" s="290">
        <v>100</v>
      </c>
      <c r="J37" s="290"/>
      <c r="K37" s="72"/>
      <c r="L37" s="72"/>
    </row>
    <row r="38" spans="1:12" x14ac:dyDescent="0.25">
      <c r="A38" s="297" t="s">
        <v>544</v>
      </c>
      <c r="B38" s="299" t="s">
        <v>189</v>
      </c>
      <c r="C38" s="328"/>
      <c r="D38" s="328"/>
      <c r="E38" s="409"/>
      <c r="F38" s="409"/>
      <c r="G38" s="328"/>
      <c r="H38" s="328"/>
      <c r="I38" s="290"/>
      <c r="J38" s="290"/>
      <c r="K38" s="72"/>
      <c r="L38" s="72"/>
    </row>
    <row r="39" spans="1:12" ht="63" x14ac:dyDescent="0.25">
      <c r="A39" s="297">
        <v>2</v>
      </c>
      <c r="B39" s="301" t="s">
        <v>545</v>
      </c>
      <c r="C39" s="329">
        <v>45449</v>
      </c>
      <c r="D39" s="329">
        <v>45449</v>
      </c>
      <c r="E39" s="410">
        <v>45449</v>
      </c>
      <c r="F39" s="410">
        <v>45449</v>
      </c>
      <c r="G39" s="329">
        <v>45449</v>
      </c>
      <c r="H39" s="329">
        <v>45449</v>
      </c>
      <c r="I39" s="290">
        <v>100</v>
      </c>
      <c r="J39" s="290"/>
      <c r="K39" s="72"/>
      <c r="L39" s="72"/>
    </row>
    <row r="40" spans="1:12" x14ac:dyDescent="0.25">
      <c r="A40" s="297" t="s">
        <v>546</v>
      </c>
      <c r="B40" s="301" t="s">
        <v>547</v>
      </c>
      <c r="C40" s="328" t="s">
        <v>567</v>
      </c>
      <c r="D40" s="328" t="s">
        <v>567</v>
      </c>
      <c r="E40" s="409" t="s">
        <v>567</v>
      </c>
      <c r="F40" s="409" t="s">
        <v>567</v>
      </c>
      <c r="G40" s="328" t="s">
        <v>567</v>
      </c>
      <c r="H40" s="328" t="s">
        <v>567</v>
      </c>
      <c r="I40" s="290"/>
      <c r="J40" s="290"/>
      <c r="K40" s="72"/>
      <c r="L40" s="72"/>
    </row>
    <row r="41" spans="1:12" ht="47.25" x14ac:dyDescent="0.25">
      <c r="A41" s="297" t="s">
        <v>548</v>
      </c>
      <c r="B41" s="299" t="s">
        <v>549</v>
      </c>
      <c r="C41" s="328"/>
      <c r="D41" s="328"/>
      <c r="E41" s="409"/>
      <c r="F41" s="409"/>
      <c r="G41" s="328"/>
      <c r="H41" s="328"/>
      <c r="I41" s="290"/>
      <c r="J41" s="290"/>
      <c r="K41" s="72"/>
      <c r="L41" s="72"/>
    </row>
    <row r="42" spans="1:12" ht="31.5" x14ac:dyDescent="0.25">
      <c r="A42" s="297">
        <v>3</v>
      </c>
      <c r="B42" s="301" t="s">
        <v>550</v>
      </c>
      <c r="C42" s="328" t="s">
        <v>567</v>
      </c>
      <c r="D42" s="328" t="s">
        <v>567</v>
      </c>
      <c r="E42" s="409" t="s">
        <v>567</v>
      </c>
      <c r="F42" s="409" t="s">
        <v>567</v>
      </c>
      <c r="G42" s="328" t="s">
        <v>567</v>
      </c>
      <c r="H42" s="328" t="s">
        <v>567</v>
      </c>
      <c r="I42" s="290"/>
      <c r="J42" s="290"/>
      <c r="K42" s="72"/>
      <c r="L42" s="72"/>
    </row>
    <row r="43" spans="1:12" x14ac:dyDescent="0.25">
      <c r="A43" s="297" t="s">
        <v>551</v>
      </c>
      <c r="B43" s="301" t="s">
        <v>188</v>
      </c>
      <c r="C43" s="328" t="s">
        <v>567</v>
      </c>
      <c r="D43" s="328" t="s">
        <v>567</v>
      </c>
      <c r="E43" s="409" t="s">
        <v>567</v>
      </c>
      <c r="F43" s="409" t="s">
        <v>567</v>
      </c>
      <c r="G43" s="328" t="s">
        <v>567</v>
      </c>
      <c r="H43" s="328" t="s">
        <v>567</v>
      </c>
      <c r="I43" s="290"/>
      <c r="J43" s="290"/>
      <c r="K43" s="72"/>
      <c r="L43" s="72"/>
    </row>
    <row r="44" spans="1:12" x14ac:dyDescent="0.25">
      <c r="A44" s="297" t="s">
        <v>552</v>
      </c>
      <c r="B44" s="301" t="s">
        <v>187</v>
      </c>
      <c r="C44" s="329">
        <v>45449</v>
      </c>
      <c r="D44" s="331">
        <v>45631</v>
      </c>
      <c r="E44" s="410">
        <v>45689</v>
      </c>
      <c r="F44" s="412">
        <v>45703</v>
      </c>
      <c r="G44" s="329">
        <v>45449</v>
      </c>
      <c r="H44" s="331">
        <v>45631</v>
      </c>
      <c r="I44" s="290">
        <v>100</v>
      </c>
      <c r="J44" s="290"/>
      <c r="K44" s="72"/>
      <c r="L44" s="72"/>
    </row>
    <row r="45" spans="1:12" ht="78.75" x14ac:dyDescent="0.25">
      <c r="A45" s="297" t="s">
        <v>553</v>
      </c>
      <c r="B45" s="301" t="s">
        <v>554</v>
      </c>
      <c r="C45" s="328" t="s">
        <v>567</v>
      </c>
      <c r="D45" s="328" t="s">
        <v>567</v>
      </c>
      <c r="E45" s="409" t="s">
        <v>567</v>
      </c>
      <c r="F45" s="409" t="s">
        <v>567</v>
      </c>
      <c r="G45" s="328" t="s">
        <v>567</v>
      </c>
      <c r="H45" s="328" t="s">
        <v>567</v>
      </c>
      <c r="I45" s="290"/>
      <c r="J45" s="290"/>
      <c r="K45" s="72"/>
      <c r="L45" s="72"/>
    </row>
    <row r="46" spans="1:12" ht="157.5" x14ac:dyDescent="0.25">
      <c r="A46" s="297" t="s">
        <v>555</v>
      </c>
      <c r="B46" s="301" t="s">
        <v>556</v>
      </c>
      <c r="C46" s="328" t="s">
        <v>567</v>
      </c>
      <c r="D46" s="328" t="s">
        <v>567</v>
      </c>
      <c r="E46" s="409" t="s">
        <v>567</v>
      </c>
      <c r="F46" s="409" t="s">
        <v>567</v>
      </c>
      <c r="G46" s="328" t="s">
        <v>567</v>
      </c>
      <c r="H46" s="328" t="s">
        <v>567</v>
      </c>
      <c r="I46" s="290"/>
      <c r="J46" s="290"/>
      <c r="K46" s="72"/>
      <c r="L46" s="72"/>
    </row>
    <row r="47" spans="1:12" x14ac:dyDescent="0.25">
      <c r="A47" s="297" t="s">
        <v>557</v>
      </c>
      <c r="B47" s="301" t="s">
        <v>186</v>
      </c>
      <c r="C47" s="331">
        <v>45631</v>
      </c>
      <c r="D47" s="331">
        <v>45657</v>
      </c>
      <c r="E47" s="412">
        <v>45743</v>
      </c>
      <c r="F47" s="412">
        <v>45747</v>
      </c>
      <c r="G47" s="331">
        <v>45631</v>
      </c>
      <c r="H47" s="331">
        <v>45657</v>
      </c>
      <c r="I47" s="290">
        <v>100</v>
      </c>
      <c r="J47" s="290"/>
      <c r="K47" s="72"/>
      <c r="L47" s="72"/>
    </row>
    <row r="48" spans="1:12" ht="31.5" x14ac:dyDescent="0.25">
      <c r="A48" s="297" t="s">
        <v>558</v>
      </c>
      <c r="B48" s="299" t="s">
        <v>185</v>
      </c>
      <c r="C48" s="328"/>
      <c r="D48" s="328"/>
      <c r="E48" s="409"/>
      <c r="F48" s="409"/>
      <c r="G48" s="328"/>
      <c r="H48" s="328"/>
      <c r="I48" s="290"/>
      <c r="J48" s="290"/>
      <c r="K48" s="72"/>
      <c r="L48" s="72"/>
    </row>
    <row r="49" spans="1:12" ht="31.5" x14ac:dyDescent="0.25">
      <c r="A49" s="297">
        <v>4</v>
      </c>
      <c r="B49" s="301" t="s">
        <v>184</v>
      </c>
      <c r="C49" s="328" t="s">
        <v>567</v>
      </c>
      <c r="D49" s="328" t="s">
        <v>567</v>
      </c>
      <c r="E49" s="409" t="s">
        <v>567</v>
      </c>
      <c r="F49" s="409" t="s">
        <v>567</v>
      </c>
      <c r="G49" s="328" t="s">
        <v>567</v>
      </c>
      <c r="H49" s="328" t="s">
        <v>567</v>
      </c>
      <c r="I49" s="290"/>
      <c r="J49" s="290"/>
      <c r="K49" s="72"/>
      <c r="L49" s="72"/>
    </row>
    <row r="50" spans="1:12" ht="78.75" x14ac:dyDescent="0.25">
      <c r="A50" s="297" t="s">
        <v>559</v>
      </c>
      <c r="B50" s="301" t="s">
        <v>560</v>
      </c>
      <c r="C50" s="331">
        <v>45657</v>
      </c>
      <c r="D50" s="331">
        <v>45657</v>
      </c>
      <c r="E50" s="412">
        <v>45747</v>
      </c>
      <c r="F50" s="412">
        <v>45747</v>
      </c>
      <c r="G50" s="331">
        <v>45657</v>
      </c>
      <c r="H50" s="331">
        <v>45657</v>
      </c>
      <c r="I50" s="290">
        <v>100</v>
      </c>
      <c r="J50" s="290"/>
      <c r="K50" s="72"/>
      <c r="L50" s="72"/>
    </row>
    <row r="51" spans="1:12" ht="63" x14ac:dyDescent="0.25">
      <c r="A51" s="297" t="s">
        <v>561</v>
      </c>
      <c r="B51" s="301" t="s">
        <v>562</v>
      </c>
      <c r="C51" s="328" t="s">
        <v>567</v>
      </c>
      <c r="D51" s="328" t="s">
        <v>567</v>
      </c>
      <c r="E51" s="409" t="s">
        <v>567</v>
      </c>
      <c r="F51" s="409" t="s">
        <v>567</v>
      </c>
      <c r="G51" s="328" t="s">
        <v>567</v>
      </c>
      <c r="H51" s="328" t="s">
        <v>567</v>
      </c>
      <c r="I51" s="290"/>
      <c r="J51" s="290"/>
      <c r="K51" s="72"/>
      <c r="L51" s="72"/>
    </row>
    <row r="52" spans="1:12" ht="63" x14ac:dyDescent="0.25">
      <c r="A52" s="297" t="s">
        <v>563</v>
      </c>
      <c r="B52" s="301" t="s">
        <v>183</v>
      </c>
      <c r="C52" s="328" t="s">
        <v>567</v>
      </c>
      <c r="D52" s="328" t="s">
        <v>567</v>
      </c>
      <c r="E52" s="409" t="s">
        <v>567</v>
      </c>
      <c r="F52" s="409" t="s">
        <v>567</v>
      </c>
      <c r="G52" s="328" t="s">
        <v>567</v>
      </c>
      <c r="H52" s="328" t="s">
        <v>567</v>
      </c>
      <c r="I52" s="290"/>
      <c r="J52" s="290"/>
      <c r="K52" s="72"/>
      <c r="L52" s="72"/>
    </row>
    <row r="53" spans="1:12" ht="31.5" x14ac:dyDescent="0.25">
      <c r="A53" s="297" t="s">
        <v>564</v>
      </c>
      <c r="B53" s="298" t="s">
        <v>565</v>
      </c>
      <c r="C53" s="331">
        <v>45657</v>
      </c>
      <c r="D53" s="331">
        <v>45657</v>
      </c>
      <c r="E53" s="412">
        <v>45747</v>
      </c>
      <c r="F53" s="412">
        <v>45747</v>
      </c>
      <c r="G53" s="331">
        <v>45657</v>
      </c>
      <c r="H53" s="331">
        <v>45657</v>
      </c>
      <c r="I53" s="290">
        <v>100</v>
      </c>
      <c r="J53" s="290"/>
      <c r="K53" s="72"/>
      <c r="L53" s="72"/>
    </row>
    <row r="54" spans="1:12" ht="31.5" x14ac:dyDescent="0.25">
      <c r="A54" s="297" t="s">
        <v>566</v>
      </c>
      <c r="B54" s="301" t="s">
        <v>182</v>
      </c>
      <c r="C54" s="328" t="s">
        <v>567</v>
      </c>
      <c r="D54" s="328" t="s">
        <v>567</v>
      </c>
      <c r="E54" s="409" t="s">
        <v>567</v>
      </c>
      <c r="F54" s="409" t="s">
        <v>567</v>
      </c>
      <c r="G54" s="328" t="s">
        <v>567</v>
      </c>
      <c r="H54" s="328" t="s">
        <v>567</v>
      </c>
      <c r="I54" s="290"/>
      <c r="J54" s="290"/>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2025-11-07T13:24:18Z</dcterms:modified>
</cp:coreProperties>
</file>